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Guarnieri\Balanço - elaboração\2025-1\BRGAAP\"/>
    </mc:Choice>
  </mc:AlternateContent>
  <xr:revisionPtr revIDLastSave="0" documentId="13_ncr:1_{AC98FA75-7345-4779-B2CB-CEA9749AE798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5" i="1"/>
  <c r="C13" i="4"/>
  <c r="C22" i="4"/>
  <c r="D23" i="2"/>
  <c r="D15" i="2"/>
  <c r="C33" i="4"/>
  <c r="D6" i="2"/>
  <c r="F12" i="3"/>
  <c r="D12" i="3"/>
  <c r="B12" i="3"/>
  <c r="J4" i="3"/>
  <c r="C5" i="3"/>
  <c r="D5" i="3"/>
  <c r="E5" i="3"/>
  <c r="F5" i="3"/>
  <c r="G5" i="3"/>
  <c r="H5" i="3"/>
  <c r="I5" i="3"/>
  <c r="B5" i="3"/>
  <c r="D20" i="2"/>
  <c r="I3" i="1"/>
  <c r="I2" i="1" s="1"/>
  <c r="C28" i="4"/>
  <c r="J11" i="3" l="1"/>
  <c r="J10" i="3"/>
  <c r="J9" i="3"/>
  <c r="J8" i="3"/>
  <c r="J7" i="3"/>
  <c r="J6" i="3"/>
  <c r="J12" i="3" s="1"/>
  <c r="J3" i="3"/>
  <c r="J5" i="3" s="1"/>
  <c r="D12" i="1" l="1"/>
  <c r="D15" i="1"/>
  <c r="I13" i="1"/>
  <c r="I18" i="1" s="1"/>
  <c r="C6" i="4" l="1"/>
  <c r="C40" i="4" l="1"/>
  <c r="C10" i="5" l="1"/>
  <c r="C5" i="5"/>
  <c r="D25" i="2"/>
  <c r="D2" i="2"/>
  <c r="D11" i="2" l="1"/>
  <c r="C14" i="5"/>
  <c r="D30" i="2" l="1"/>
  <c r="C4" i="4"/>
  <c r="C35" i="4" s="1"/>
  <c r="C43" i="4" s="1"/>
  <c r="C2" i="5"/>
  <c r="C16" i="5" s="1"/>
  <c r="H12" i="3" l="1"/>
  <c r="I20" i="1" l="1"/>
</calcChain>
</file>

<file path=xl/sharedStrings.xml><?xml version="1.0" encoding="utf-8"?>
<sst xmlns="http://schemas.openxmlformats.org/spreadsheetml/2006/main" count="122" uniqueCount="114">
  <si>
    <t>ATIVO</t>
  </si>
  <si>
    <t>PASSIVO</t>
  </si>
  <si>
    <t>Provisões</t>
  </si>
  <si>
    <t>Investimentos</t>
  </si>
  <si>
    <t>Imobilizado</t>
  </si>
  <si>
    <t>PATRIMÔNIO LÍQUIDO</t>
  </si>
  <si>
    <t>Intangível</t>
  </si>
  <si>
    <t>Capital Social</t>
  </si>
  <si>
    <t>TOTAL DO ATIVO</t>
  </si>
  <si>
    <t>Operações de empréstimos e repasses</t>
  </si>
  <si>
    <t>Despesas tributárias</t>
  </si>
  <si>
    <t>Resultado Operacional</t>
  </si>
  <si>
    <t>Corrente</t>
  </si>
  <si>
    <t>Diferido</t>
  </si>
  <si>
    <t>Resultado Líquido</t>
  </si>
  <si>
    <t>Outros resultados</t>
  </si>
  <si>
    <t>Lucros</t>
  </si>
  <si>
    <t>abrangentes</t>
  </si>
  <si>
    <t>Acumulados</t>
  </si>
  <si>
    <t>Total</t>
  </si>
  <si>
    <t>Aumento de capital</t>
  </si>
  <si>
    <t>Lucro líquido do semestre</t>
  </si>
  <si>
    <t>Constituição de reservas</t>
  </si>
  <si>
    <t>Fluxo de caixa das atividades operacionais</t>
  </si>
  <si>
    <t>Depreciação e amortização</t>
  </si>
  <si>
    <t>Provisão para perdas esperadas associadas ao risco de crédito</t>
  </si>
  <si>
    <t>Imposto de renda e contribuição social pagos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</si>
  <si>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</si>
  <si>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</si>
  <si>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</si>
  <si>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</si>
  <si>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</si>
  <si>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</si>
  <si>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</si>
  <si>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</si>
  <si>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Efeito tributário</t>
  </si>
  <si>
    <t>Total de outros resultados abrangentes</t>
  </si>
  <si>
    <t>Resultado abrangente do período</t>
  </si>
  <si>
    <t>Benefício pós-emprego</t>
  </si>
  <si>
    <t>Repasses do país</t>
  </si>
  <si>
    <t>Empréstimos e repasses do exterior</t>
  </si>
  <si>
    <t>Reservas de lucro</t>
  </si>
  <si>
    <t>Fundo Regimental</t>
  </si>
  <si>
    <t>Disponibilidades</t>
  </si>
  <si>
    <t>Lucro líquido do período</t>
  </si>
  <si>
    <t>Ajuste ao valor de mercado TVM</t>
  </si>
  <si>
    <t>Ajustes que não afetam o caixa das atividades operacionais</t>
  </si>
  <si>
    <t>Provisão para perdas esperadas de outros ativos</t>
  </si>
  <si>
    <t>Juros sobre o capital próprio</t>
  </si>
  <si>
    <t>Variação do valor de mercado</t>
  </si>
  <si>
    <t>Saldo de caixa e equivalente de caixa no início do período</t>
  </si>
  <si>
    <t>Saldo de caixa e equivalente de caixa no fim do período</t>
  </si>
  <si>
    <t>TOTAL DO PASSIVO E PATRIMÔNIO LÍQUIDO</t>
  </si>
  <si>
    <t>Resultado Líquido Básico e Diluído por Ação (lotes de 1.000 ações)</t>
  </si>
  <si>
    <t>Itens que podem ser reclassificados para o resultado</t>
  </si>
  <si>
    <t>Itens que não podem ser reclassificados para o resultado</t>
  </si>
  <si>
    <t>Saldos em 31/12/2024</t>
  </si>
  <si>
    <t>Fluxo de caixa das atividades de financiamentos</t>
  </si>
  <si>
    <t>Caixa gerado / (utilizado) nas atividades de financiamento</t>
  </si>
  <si>
    <t>Carteira de crédito</t>
  </si>
  <si>
    <t>Outros ativos financeiros</t>
  </si>
  <si>
    <t>Depósitos e captações no mercado</t>
  </si>
  <si>
    <t>Outros passivos financeiros</t>
  </si>
  <si>
    <t>Outros passivos</t>
  </si>
  <si>
    <t>30.06.2025</t>
  </si>
  <si>
    <t>Efeitos na adoção inicial da Resolução CMN 4966</t>
  </si>
  <si>
    <t>Ajuste de avaliação atuarial</t>
  </si>
  <si>
    <t>Saldos em 01/01/2025</t>
  </si>
  <si>
    <t>Saldos em 30/06/2025</t>
  </si>
  <si>
    <t>Passivos fiscais diferidos</t>
  </si>
  <si>
    <t>Ativos fiscais diferidos</t>
  </si>
  <si>
    <t>Provisão para perdas esperadas não associadas ao risco de crédito</t>
  </si>
  <si>
    <t>Prejuízo na alienação de ativos não financeiros mantidos para venda</t>
  </si>
  <si>
    <t>Outros ativos</t>
  </si>
  <si>
    <t>Juros de capital próprio e recurso do fundo impulsiona sul capitalizados</t>
  </si>
  <si>
    <t>Aporte de recursos no capital por sócios</t>
  </si>
  <si>
    <t>Imobilizado de uso</t>
  </si>
  <si>
    <t>(-) Depreciação acumulada</t>
  </si>
  <si>
    <t>Ativos intangíveis</t>
  </si>
  <si>
    <t>(-) Amortização acumulada</t>
  </si>
  <si>
    <t>Passivo atuarial</t>
  </si>
  <si>
    <t>Capital social</t>
  </si>
  <si>
    <t>Reservas de lucros</t>
  </si>
  <si>
    <t>Outros resultados abrangentes</t>
  </si>
  <si>
    <t>Títulos e valores mobiliários e intrumentos financ derivativos</t>
  </si>
  <si>
    <t>Outras receitas (despesas) operacionais</t>
  </si>
  <si>
    <t>Receitas da intermediação financeira</t>
  </si>
  <si>
    <t>Despesas da intermediação financeira</t>
  </si>
  <si>
    <t>Resultado da intermediação financeira</t>
  </si>
  <si>
    <t>Despesa com pessoal</t>
  </si>
  <si>
    <t>Outras despesas administrativas</t>
  </si>
  <si>
    <t>Provisões cíveis e trabalhistas</t>
  </si>
  <si>
    <t>Participações no lucro</t>
  </si>
  <si>
    <t>Custo sobre o passivo atuarial</t>
  </si>
  <si>
    <t>Variação de ativos e passivos</t>
  </si>
  <si>
    <t>(Aumento) / redução na carteira de crédito</t>
  </si>
  <si>
    <t>(Aumento) / redução em outros ativos financeiros</t>
  </si>
  <si>
    <t>(Aumento) / redução em outros ativos</t>
  </si>
  <si>
    <t>Aumento / (redução) dos passivos financeiros</t>
  </si>
  <si>
    <t>Aumento / (redução) de outros passivos</t>
  </si>
  <si>
    <t>Aumento / (redução) de provisões e passivo atuarial</t>
  </si>
  <si>
    <t>Ativos financeiros mensurados ao valor justo por meio do resultado</t>
  </si>
  <si>
    <t>(-) Provisões para perdas esperadas associadas ao risco de crédito</t>
  </si>
  <si>
    <t>Ativos financeiros mensurados ao valor justo por outros resultados abrangentes</t>
  </si>
  <si>
    <t>Ativos financeiros mensurados ao custo amortizado</t>
  </si>
  <si>
    <t>Passivos financeiros mensurados ao custo amortizado</t>
  </si>
  <si>
    <t>Receitas de prestação de serviços</t>
  </si>
  <si>
    <t>Outras receitas (depesas)  operacionais</t>
  </si>
  <si>
    <t>Operações de depósitos e captações no mercado</t>
  </si>
  <si>
    <t>Imposto de renda e contribuição social</t>
  </si>
  <si>
    <t>Ganho/(perda) avaliação atuarial</t>
  </si>
  <si>
    <t>Ativos financeiros mensurados a valor justo em outros resultados abrangentes</t>
  </si>
  <si>
    <t xml:space="preserve">Lucro antes dos impostos sobre o lucro </t>
  </si>
  <si>
    <t>(Aumento) / redução em TVM e instrumentos financeiros derivativos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</si>
</sst>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sz val="10"/>
      <color theme="1"/>
      <name val="Arial Nova Light"/>
      <family val="2"/>
    </font>
    <font>
      <b/>
      <sz val="10"/>
      <color theme="1"/>
      <name val="Arial Nova Light"/>
      <family val="2"/>
    </font>
    <font>
      <sz val="11"/>
      <color theme="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5" xfId="0" applyFont="1" applyBorder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0" fillId="0" borderId="0" xfId="0" applyNumberForma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6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164" fontId="6" fillId="2" borderId="0" xfId="0" applyNumberFormat="1" applyFont="1" applyFill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5" fillId="0" borderId="9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165" fontId="5" fillId="0" borderId="9" xfId="0" applyNumberFormat="1" applyFont="1" applyBorder="1"/>
    <xf numFmtId="164" fontId="3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3" fillId="5" borderId="6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4"/>
  <sheetViews>
    <sheetView showGridLines="0" topLeftCell="D1" workbookViewId="0">
      <selection activeCell="I7" sqref="I7"/>
    </sheetView>
  </sheetViews>
  <sheetFormatPr defaultColWidth="0" defaultRowHeight="14" zeroHeight="1" x14ac:dyDescent="0.3"/>
  <cols>
    <col min="1" max="1" width="2.54296875" style="41" customWidth="1"/>
    <col min="2" max="2" width="54.453125" style="41" customWidth="1"/>
    <col min="3" max="4" width="15.7265625" style="41" customWidth="1"/>
    <col min="5" max="5" width="2.7265625" style="41" customWidth="1"/>
    <col min="6" max="6" width="2.54296875" style="41" customWidth="1"/>
    <col min="7" max="7" width="45.08984375" style="41" customWidth="1"/>
    <col min="8" max="9" width="15.7265625" style="41" customWidth="1"/>
    <col min="10" max="10" width="10" style="41" bestFit="1" customWidth="1"/>
    <col min="11" max="16384" width="8.7265625" style="41" hidden="1"/>
  </cols>
  <sheetData>
    <row r="1" spans="1:10" s="14" customFormat="1" ht="20.149999999999999" customHeight="1" thickBot="1" x14ac:dyDescent="0.4">
      <c r="A1" s="32" t="s">
        <v>0</v>
      </c>
      <c r="B1" s="32"/>
      <c r="C1" s="33"/>
      <c r="D1" s="33" t="s">
        <v>64</v>
      </c>
      <c r="E1" s="32"/>
      <c r="F1" s="32" t="s">
        <v>1</v>
      </c>
      <c r="G1" s="32"/>
      <c r="H1" s="33"/>
      <c r="I1" s="33" t="s">
        <v>64</v>
      </c>
      <c r="J1" s="34"/>
    </row>
    <row r="2" spans="1:10" s="14" customFormat="1" ht="20.149999999999999" customHeight="1" x14ac:dyDescent="0.35">
      <c r="A2" s="14" t="s">
        <v>43</v>
      </c>
      <c r="C2" s="35"/>
      <c r="D2" s="35">
        <v>70078</v>
      </c>
      <c r="F2" s="14" t="s">
        <v>105</v>
      </c>
      <c r="G2" s="36"/>
      <c r="H2" s="15"/>
      <c r="I2" s="15">
        <f>SUM(I3:I7)</f>
        <v>21649958</v>
      </c>
      <c r="J2" s="34"/>
    </row>
    <row r="3" spans="1:10" s="14" customFormat="1" ht="20.149999999999999" customHeight="1" x14ac:dyDescent="0.35">
      <c r="A3" s="14" t="s">
        <v>101</v>
      </c>
      <c r="C3" s="35"/>
      <c r="D3" s="35">
        <v>4058881</v>
      </c>
      <c r="G3" s="36" t="s">
        <v>61</v>
      </c>
      <c r="H3" s="15"/>
      <c r="I3" s="17">
        <f>121882+1025229</f>
        <v>1147111</v>
      </c>
      <c r="J3" s="34"/>
    </row>
    <row r="4" spans="1:10" s="16" customFormat="1" ht="20.149999999999999" customHeight="1" x14ac:dyDescent="0.35">
      <c r="A4" s="14" t="s">
        <v>103</v>
      </c>
      <c r="C4" s="37"/>
      <c r="D4" s="35">
        <v>241151</v>
      </c>
      <c r="G4" s="16" t="s">
        <v>39</v>
      </c>
      <c r="H4" s="17"/>
      <c r="I4" s="17">
        <v>16318826</v>
      </c>
      <c r="J4" s="38"/>
    </row>
    <row r="5" spans="1:10" s="16" customFormat="1" ht="20.149999999999999" customHeight="1" x14ac:dyDescent="0.35">
      <c r="A5" s="14" t="s">
        <v>104</v>
      </c>
      <c r="C5" s="37"/>
      <c r="D5" s="35">
        <f>D6+D7</f>
        <v>23314037</v>
      </c>
      <c r="G5" s="16" t="s">
        <v>40</v>
      </c>
      <c r="H5" s="17"/>
      <c r="I5" s="17">
        <v>3687321</v>
      </c>
      <c r="J5" s="38"/>
    </row>
    <row r="6" spans="1:10" s="16" customFormat="1" ht="20.149999999999999" customHeight="1" x14ac:dyDescent="0.35">
      <c r="B6" s="16" t="s">
        <v>59</v>
      </c>
      <c r="C6" s="37"/>
      <c r="D6" s="37">
        <v>23193489</v>
      </c>
      <c r="G6" s="16" t="s">
        <v>62</v>
      </c>
      <c r="H6" s="17"/>
      <c r="I6" s="17">
        <v>496700</v>
      </c>
      <c r="J6" s="38"/>
    </row>
    <row r="7" spans="1:10" s="16" customFormat="1" ht="20.149999999999999" customHeight="1" x14ac:dyDescent="0.35">
      <c r="A7" s="14"/>
      <c r="B7" s="16" t="s">
        <v>60</v>
      </c>
      <c r="C7" s="37"/>
      <c r="D7" s="37">
        <v>120548</v>
      </c>
      <c r="F7" s="14"/>
      <c r="H7" s="17"/>
      <c r="I7" s="17"/>
      <c r="J7" s="38"/>
    </row>
    <row r="8" spans="1:10" s="16" customFormat="1" ht="20.149999999999999" customHeight="1" x14ac:dyDescent="0.35">
      <c r="A8" s="14" t="s">
        <v>102</v>
      </c>
      <c r="B8" s="14"/>
      <c r="C8" s="35"/>
      <c r="D8" s="35">
        <v>-517670</v>
      </c>
      <c r="E8" s="14"/>
      <c r="F8" s="14" t="s">
        <v>63</v>
      </c>
      <c r="H8" s="15"/>
      <c r="I8" s="15">
        <v>306653</v>
      </c>
      <c r="J8" s="34"/>
    </row>
    <row r="9" spans="1:10" s="14" customFormat="1" ht="19.5" customHeight="1" x14ac:dyDescent="0.35">
      <c r="A9" s="14" t="s">
        <v>73</v>
      </c>
      <c r="C9" s="35"/>
      <c r="D9" s="35">
        <v>59765</v>
      </c>
      <c r="F9" s="14" t="s">
        <v>2</v>
      </c>
      <c r="G9" s="16"/>
      <c r="H9" s="15"/>
      <c r="I9" s="15">
        <v>174450</v>
      </c>
      <c r="J9" s="34"/>
    </row>
    <row r="10" spans="1:10" s="16" customFormat="1" ht="20.149999999999999" customHeight="1" x14ac:dyDescent="0.35">
      <c r="A10" s="14" t="s">
        <v>70</v>
      </c>
      <c r="B10" s="14"/>
      <c r="C10" s="35"/>
      <c r="D10" s="35">
        <v>444891</v>
      </c>
      <c r="F10" s="14" t="s">
        <v>80</v>
      </c>
      <c r="H10" s="15"/>
      <c r="I10" s="15">
        <v>197455</v>
      </c>
      <c r="J10" s="38"/>
    </row>
    <row r="11" spans="1:10" s="16" customFormat="1" ht="20.149999999999999" customHeight="1" x14ac:dyDescent="0.35">
      <c r="A11" s="14" t="s">
        <v>3</v>
      </c>
      <c r="B11" s="14"/>
      <c r="C11" s="35"/>
      <c r="D11" s="35"/>
      <c r="F11" s="14" t="s">
        <v>69</v>
      </c>
      <c r="G11" s="14"/>
      <c r="H11" s="15"/>
      <c r="I11" s="15">
        <v>139562</v>
      </c>
      <c r="J11" s="38"/>
    </row>
    <row r="12" spans="1:10" s="16" customFormat="1" ht="20.149999999999999" customHeight="1" x14ac:dyDescent="0.35">
      <c r="A12" s="14" t="s">
        <v>4</v>
      </c>
      <c r="B12" s="14"/>
      <c r="C12" s="35"/>
      <c r="D12" s="35">
        <f>D13+D14</f>
        <v>39575</v>
      </c>
      <c r="H12" s="17"/>
      <c r="I12" s="17"/>
      <c r="J12" s="38"/>
    </row>
    <row r="13" spans="1:10" s="16" customFormat="1" ht="20.149999999999999" customHeight="1" x14ac:dyDescent="0.35">
      <c r="B13" s="16" t="s">
        <v>76</v>
      </c>
      <c r="C13" s="37"/>
      <c r="D13" s="37">
        <v>78780</v>
      </c>
      <c r="F13" s="14" t="s">
        <v>5</v>
      </c>
      <c r="H13" s="15"/>
      <c r="I13" s="15">
        <f>SUM(I14:I16)</f>
        <v>5249427</v>
      </c>
      <c r="J13" s="38"/>
    </row>
    <row r="14" spans="1:10" s="16" customFormat="1" ht="20.149999999999999" customHeight="1" x14ac:dyDescent="0.35">
      <c r="B14" s="16" t="s">
        <v>77</v>
      </c>
      <c r="C14" s="37"/>
      <c r="D14" s="37">
        <v>-39205</v>
      </c>
      <c r="G14" s="16" t="s">
        <v>81</v>
      </c>
      <c r="H14" s="17"/>
      <c r="I14" s="17">
        <v>3499877</v>
      </c>
      <c r="J14" s="38"/>
    </row>
    <row r="15" spans="1:10" s="16" customFormat="1" ht="20.149999999999999" customHeight="1" x14ac:dyDescent="0.35">
      <c r="A15" s="14" t="s">
        <v>6</v>
      </c>
      <c r="C15" s="35"/>
      <c r="D15" s="35">
        <f>D16+D17</f>
        <v>6797</v>
      </c>
      <c r="G15" s="16" t="s">
        <v>82</v>
      </c>
      <c r="H15" s="17"/>
      <c r="I15" s="17">
        <v>1781847</v>
      </c>
      <c r="J15" s="38"/>
    </row>
    <row r="16" spans="1:10" s="16" customFormat="1" ht="20.149999999999999" customHeight="1" x14ac:dyDescent="0.35">
      <c r="B16" s="16" t="s">
        <v>78</v>
      </c>
      <c r="C16" s="37"/>
      <c r="D16" s="37">
        <v>54326</v>
      </c>
      <c r="G16" s="16" t="s">
        <v>83</v>
      </c>
      <c r="H16" s="17"/>
      <c r="I16" s="17">
        <v>-32297</v>
      </c>
      <c r="J16" s="34"/>
    </row>
    <row r="17" spans="1:10" s="16" customFormat="1" ht="20.149999999999999" customHeight="1" thickBot="1" x14ac:dyDescent="0.4">
      <c r="B17" s="16" t="s">
        <v>79</v>
      </c>
      <c r="C17" s="37"/>
      <c r="D17" s="37">
        <v>-47529</v>
      </c>
      <c r="H17" s="17"/>
      <c r="I17" s="17"/>
      <c r="J17" s="38"/>
    </row>
    <row r="18" spans="1:10" s="16" customFormat="1" ht="20.149999999999999" customHeight="1" thickBot="1" x14ac:dyDescent="0.4">
      <c r="A18" s="32" t="s">
        <v>8</v>
      </c>
      <c r="B18" s="32"/>
      <c r="C18" s="39"/>
      <c r="D18" s="39">
        <f>D2+D3+D4+D5+D8+D9+D10+D11+D12+D15</f>
        <v>27717505</v>
      </c>
      <c r="E18" s="32"/>
      <c r="F18" s="32" t="s">
        <v>52</v>
      </c>
      <c r="G18" s="32"/>
      <c r="H18" s="40"/>
      <c r="I18" s="40">
        <f>I2+I8+I9+I10+I11+I13</f>
        <v>27717505</v>
      </c>
      <c r="J18" s="38"/>
    </row>
    <row r="19" spans="1:10" s="16" customFormat="1" ht="20.149999999999999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38"/>
    </row>
    <row r="20" spans="1:10" s="16" customFormat="1" ht="20.149999999999999" hidden="1" customHeight="1" x14ac:dyDescent="0.3">
      <c r="A20" s="41"/>
      <c r="B20" s="41"/>
      <c r="C20" s="41"/>
      <c r="D20" s="41"/>
      <c r="E20" s="41"/>
      <c r="F20" s="41"/>
      <c r="G20" s="41"/>
      <c r="H20" s="42"/>
      <c r="I20" s="42">
        <f>I18-D18</f>
        <v>0</v>
      </c>
      <c r="J20" s="38"/>
    </row>
    <row r="21" spans="1:10" s="16" customFormat="1" ht="20.149999999999999" hidden="1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38"/>
    </row>
    <row r="22" spans="1:10" s="16" customFormat="1" ht="20.149999999999999" hidden="1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38"/>
    </row>
    <row r="23" spans="1:10" s="16" customFormat="1" ht="20.149999999999999" hidden="1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38"/>
    </row>
    <row r="24" spans="1:10" s="16" customFormat="1" ht="20.149999999999999" hidden="1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38"/>
    </row>
  </sheetData>
  <pageMargins left="0.511811024" right="0.511811024" top="0.78740157499999996" bottom="0.78740157499999996" header="0.31496062000000002" footer="0.31496062000000002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33"/>
  <sheetViews>
    <sheetView showGridLines="0" topLeftCell="A12" workbookViewId="0">
      <selection activeCell="A26" sqref="A26"/>
    </sheetView>
  </sheetViews>
  <sheetFormatPr defaultColWidth="0" defaultRowHeight="13" zeroHeight="1" x14ac:dyDescent="0.3"/>
  <cols>
    <col min="1" max="1" width="1.81640625" style="8" customWidth="1"/>
    <col min="2" max="2" width="53.36328125" style="8" customWidth="1"/>
    <col min="3" max="3" width="12.453125" style="8" customWidth="1"/>
    <col min="4" max="4" width="13.81640625" style="8" customWidth="1"/>
    <col min="5" max="5" width="9.1796875" style="8" customWidth="1"/>
    <col min="6" max="16384" width="9.1796875" style="8" hidden="1"/>
  </cols>
  <sheetData>
    <row r="1" spans="1:4" ht="17.5" customHeight="1" thickBot="1" x14ac:dyDescent="0.35">
      <c r="A1" s="26"/>
      <c r="B1" s="26"/>
      <c r="C1" s="27"/>
      <c r="D1" s="27" t="s">
        <v>64</v>
      </c>
    </row>
    <row r="2" spans="1:4" ht="17.5" customHeight="1" x14ac:dyDescent="0.3">
      <c r="A2" s="25" t="s">
        <v>86</v>
      </c>
      <c r="B2" s="25"/>
      <c r="C2" s="28"/>
      <c r="D2" s="28">
        <f>D3+D4</f>
        <v>1539568</v>
      </c>
    </row>
    <row r="3" spans="1:4" ht="17.5" customHeight="1" x14ac:dyDescent="0.3">
      <c r="B3" s="8" t="s">
        <v>59</v>
      </c>
      <c r="C3" s="24"/>
      <c r="D3" s="24">
        <v>1312712</v>
      </c>
    </row>
    <row r="4" spans="1:4" ht="17.5" customHeight="1" x14ac:dyDescent="0.3">
      <c r="B4" s="8" t="s">
        <v>84</v>
      </c>
      <c r="C4" s="24"/>
      <c r="D4" s="24">
        <v>226856</v>
      </c>
    </row>
    <row r="5" spans="1:4" ht="17.5" customHeight="1" x14ac:dyDescent="0.3">
      <c r="C5" s="24"/>
      <c r="D5" s="24"/>
    </row>
    <row r="6" spans="1:4" s="22" customFormat="1" ht="17.5" customHeight="1" x14ac:dyDescent="0.3">
      <c r="A6" s="25" t="s">
        <v>87</v>
      </c>
      <c r="B6" s="25"/>
      <c r="C6" s="28"/>
      <c r="D6" s="28">
        <f>SUM(D7:D9)</f>
        <v>-745832</v>
      </c>
    </row>
    <row r="7" spans="1:4" ht="17.5" customHeight="1" x14ac:dyDescent="0.3">
      <c r="B7" s="8" t="s">
        <v>108</v>
      </c>
      <c r="C7" s="24"/>
      <c r="D7" s="24">
        <v>-64100</v>
      </c>
    </row>
    <row r="8" spans="1:4" ht="17.5" customHeight="1" x14ac:dyDescent="0.3">
      <c r="B8" s="8" t="s">
        <v>9</v>
      </c>
      <c r="C8" s="24"/>
      <c r="D8" s="24">
        <v>-656763</v>
      </c>
    </row>
    <row r="9" spans="1:4" ht="17.5" customHeight="1" x14ac:dyDescent="0.3">
      <c r="B9" s="8" t="s">
        <v>84</v>
      </c>
      <c r="C9" s="24"/>
      <c r="D9" s="24">
        <v>-24969</v>
      </c>
    </row>
    <row r="10" spans="1:4" ht="17.5" customHeight="1" x14ac:dyDescent="0.3">
      <c r="C10" s="24"/>
      <c r="D10" s="24"/>
    </row>
    <row r="11" spans="1:4" s="22" customFormat="1" ht="17.5" customHeight="1" x14ac:dyDescent="0.3">
      <c r="A11" s="25" t="s">
        <v>88</v>
      </c>
      <c r="B11" s="25"/>
      <c r="C11" s="28"/>
      <c r="D11" s="28">
        <f>D2+D6</f>
        <v>793736</v>
      </c>
    </row>
    <row r="12" spans="1:4" ht="17.5" customHeight="1" x14ac:dyDescent="0.3">
      <c r="C12" s="24"/>
      <c r="D12" s="24"/>
    </row>
    <row r="13" spans="1:4" ht="17.5" customHeight="1" x14ac:dyDescent="0.3">
      <c r="A13" s="22" t="s">
        <v>25</v>
      </c>
      <c r="C13" s="24"/>
      <c r="D13" s="23">
        <v>11761</v>
      </c>
    </row>
    <row r="14" spans="1:4" ht="17.5" customHeight="1" x14ac:dyDescent="0.3">
      <c r="C14" s="24"/>
      <c r="D14" s="24"/>
    </row>
    <row r="15" spans="1:4" ht="17.5" customHeight="1" x14ac:dyDescent="0.3">
      <c r="A15" s="22" t="s">
        <v>85</v>
      </c>
      <c r="B15" s="22"/>
      <c r="C15" s="23"/>
      <c r="D15" s="23">
        <f>SUM(D16:D21)</f>
        <v>-199789</v>
      </c>
    </row>
    <row r="16" spans="1:4" ht="17.5" customHeight="1" x14ac:dyDescent="0.3">
      <c r="B16" s="8" t="s">
        <v>106</v>
      </c>
      <c r="C16" s="24"/>
      <c r="D16" s="24">
        <v>29025</v>
      </c>
    </row>
    <row r="17" spans="1:4" ht="17.5" customHeight="1" x14ac:dyDescent="0.3">
      <c r="B17" s="8" t="s">
        <v>89</v>
      </c>
      <c r="C17" s="24"/>
      <c r="D17" s="24">
        <v>-132756</v>
      </c>
    </row>
    <row r="18" spans="1:4" ht="17.5" customHeight="1" x14ac:dyDescent="0.3">
      <c r="B18" s="8" t="s">
        <v>90</v>
      </c>
      <c r="C18" s="24"/>
      <c r="D18" s="24">
        <v>-49478</v>
      </c>
    </row>
    <row r="19" spans="1:4" ht="17.5" customHeight="1" x14ac:dyDescent="0.3">
      <c r="B19" s="8" t="s">
        <v>10</v>
      </c>
      <c r="C19" s="24"/>
      <c r="D19" s="24">
        <v>-37069</v>
      </c>
    </row>
    <row r="20" spans="1:4" ht="17.5" customHeight="1" x14ac:dyDescent="0.3">
      <c r="B20" s="8" t="s">
        <v>107</v>
      </c>
      <c r="C20" s="24"/>
      <c r="D20" s="24">
        <f>6494+262</f>
        <v>6756</v>
      </c>
    </row>
    <row r="21" spans="1:4" ht="17.5" customHeight="1" x14ac:dyDescent="0.3">
      <c r="B21" s="8" t="s">
        <v>91</v>
      </c>
      <c r="C21" s="24"/>
      <c r="D21" s="24">
        <v>-16267</v>
      </c>
    </row>
    <row r="22" spans="1:4" ht="17.5" customHeight="1" x14ac:dyDescent="0.3">
      <c r="C22" s="24"/>
      <c r="D22" s="24"/>
    </row>
    <row r="23" spans="1:4" s="22" customFormat="1" ht="17.5" customHeight="1" x14ac:dyDescent="0.3">
      <c r="A23" s="25" t="s">
        <v>11</v>
      </c>
      <c r="B23" s="25"/>
      <c r="C23" s="28"/>
      <c r="D23" s="28">
        <f>D11+D13+D15</f>
        <v>605708</v>
      </c>
    </row>
    <row r="24" spans="1:4" ht="17.5" customHeight="1" x14ac:dyDescent="0.3">
      <c r="C24" s="24"/>
      <c r="D24" s="24"/>
    </row>
    <row r="25" spans="1:4" ht="17.5" customHeight="1" x14ac:dyDescent="0.3">
      <c r="A25" s="22" t="s">
        <v>109</v>
      </c>
      <c r="B25" s="22"/>
      <c r="C25" s="23"/>
      <c r="D25" s="23">
        <f>D26+D27</f>
        <v>-270277</v>
      </c>
    </row>
    <row r="26" spans="1:4" ht="17.5" customHeight="1" x14ac:dyDescent="0.3">
      <c r="B26" s="8" t="s">
        <v>12</v>
      </c>
      <c r="C26" s="24"/>
      <c r="D26" s="24">
        <v>-285701</v>
      </c>
    </row>
    <row r="27" spans="1:4" ht="17.5" customHeight="1" x14ac:dyDescent="0.3">
      <c r="B27" s="8" t="s">
        <v>13</v>
      </c>
      <c r="C27" s="24"/>
      <c r="D27" s="24">
        <v>15424</v>
      </c>
    </row>
    <row r="28" spans="1:4" ht="17.5" customHeight="1" x14ac:dyDescent="0.3">
      <c r="A28" s="22" t="s">
        <v>92</v>
      </c>
      <c r="B28" s="22"/>
      <c r="C28" s="23"/>
      <c r="D28" s="23">
        <v>-10035</v>
      </c>
    </row>
    <row r="29" spans="1:4" ht="17.5" customHeight="1" thickBot="1" x14ac:dyDescent="0.35">
      <c r="C29" s="24"/>
      <c r="D29" s="24"/>
    </row>
    <row r="30" spans="1:4" ht="17.5" customHeight="1" thickBot="1" x14ac:dyDescent="0.35">
      <c r="A30" s="29" t="s">
        <v>14</v>
      </c>
      <c r="B30" s="29"/>
      <c r="C30" s="30"/>
      <c r="D30" s="30">
        <f>D23+D25+D28</f>
        <v>325396</v>
      </c>
    </row>
    <row r="31" spans="1:4" x14ac:dyDescent="0.3">
      <c r="C31" s="24"/>
      <c r="D31" s="24"/>
    </row>
    <row r="32" spans="1:4" x14ac:dyDescent="0.3">
      <c r="A32" s="31" t="s">
        <v>53</v>
      </c>
      <c r="B32" s="31"/>
      <c r="C32" s="43"/>
      <c r="D32" s="43">
        <v>0.23</v>
      </c>
    </row>
    <row r="33" spans="3:4" x14ac:dyDescent="0.3">
      <c r="C33" s="24"/>
      <c r="D33" s="24"/>
    </row>
  </sheetData>
  <pageMargins left="0.23622047244094491" right="3.937007874015748E-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8"/>
  <sheetViews>
    <sheetView showGridLines="0" workbookViewId="0">
      <selection activeCell="A5" sqref="A5"/>
    </sheetView>
  </sheetViews>
  <sheetFormatPr defaultColWidth="0" defaultRowHeight="13" zeroHeight="1" x14ac:dyDescent="0.35"/>
  <cols>
    <col min="1" max="1" width="2.453125" style="16" customWidth="1"/>
    <col min="2" max="2" width="68.81640625" style="16" customWidth="1"/>
    <col min="3" max="3" width="17.36328125" style="55" customWidth="1"/>
    <col min="4" max="7" width="0" style="16" hidden="1" customWidth="1"/>
    <col min="8" max="16384" width="9.1796875" style="16" hidden="1"/>
  </cols>
  <sheetData>
    <row r="1" spans="1:3" ht="17.5" customHeight="1" thickBot="1" x14ac:dyDescent="0.4">
      <c r="C1" s="47" t="s">
        <v>64</v>
      </c>
    </row>
    <row r="2" spans="1:3" ht="17.5" customHeight="1" x14ac:dyDescent="0.35">
      <c r="A2" s="48" t="s">
        <v>44</v>
      </c>
      <c r="B2" s="48"/>
      <c r="C2" s="49">
        <f>DR!D30</f>
        <v>325396</v>
      </c>
    </row>
    <row r="3" spans="1:3" ht="17.5" customHeight="1" x14ac:dyDescent="0.35">
      <c r="C3" s="50"/>
    </row>
    <row r="4" spans="1:3" ht="17.5" customHeight="1" x14ac:dyDescent="0.35">
      <c r="A4" s="14" t="s">
        <v>54</v>
      </c>
      <c r="C4" s="50"/>
    </row>
    <row r="5" spans="1:3" ht="17.5" customHeight="1" x14ac:dyDescent="0.35">
      <c r="A5" s="14" t="s">
        <v>111</v>
      </c>
      <c r="B5" s="14"/>
      <c r="C5" s="35">
        <f>C6+C7</f>
        <v>92</v>
      </c>
    </row>
    <row r="6" spans="1:3" ht="17.5" customHeight="1" x14ac:dyDescent="0.35">
      <c r="B6" s="16" t="s">
        <v>49</v>
      </c>
      <c r="C6" s="37">
        <v>92</v>
      </c>
    </row>
    <row r="7" spans="1:3" ht="17.5" customHeight="1" x14ac:dyDescent="0.35">
      <c r="B7" s="16" t="s">
        <v>35</v>
      </c>
      <c r="C7" s="37">
        <v>0</v>
      </c>
    </row>
    <row r="8" spans="1:3" ht="17.5" customHeight="1" x14ac:dyDescent="0.35">
      <c r="C8" s="50"/>
    </row>
    <row r="9" spans="1:3" ht="17.5" customHeight="1" x14ac:dyDescent="0.35">
      <c r="A9" s="14" t="s">
        <v>55</v>
      </c>
      <c r="C9" s="50"/>
    </row>
    <row r="10" spans="1:3" ht="17.5" customHeight="1" x14ac:dyDescent="0.35">
      <c r="A10" s="14" t="s">
        <v>38</v>
      </c>
      <c r="B10" s="14"/>
      <c r="C10" s="35">
        <f>C11+C12</f>
        <v>2379</v>
      </c>
    </row>
    <row r="11" spans="1:3" ht="17.5" customHeight="1" x14ac:dyDescent="0.35">
      <c r="B11" s="16" t="s">
        <v>110</v>
      </c>
      <c r="C11" s="37">
        <v>3565</v>
      </c>
    </row>
    <row r="12" spans="1:3" ht="17.5" customHeight="1" x14ac:dyDescent="0.35">
      <c r="B12" s="16" t="s">
        <v>35</v>
      </c>
      <c r="C12" s="37">
        <v>-1186</v>
      </c>
    </row>
    <row r="13" spans="1:3" ht="17.5" customHeight="1" x14ac:dyDescent="0.35">
      <c r="C13" s="50"/>
    </row>
    <row r="14" spans="1:3" ht="17.5" customHeight="1" x14ac:dyDescent="0.35">
      <c r="A14" s="51" t="s">
        <v>36</v>
      </c>
      <c r="B14" s="51"/>
      <c r="C14" s="52">
        <f>C5+C10</f>
        <v>2471</v>
      </c>
    </row>
    <row r="15" spans="1:3" ht="17.5" customHeight="1" thickBot="1" x14ac:dyDescent="0.4">
      <c r="C15" s="50"/>
    </row>
    <row r="16" spans="1:3" ht="17.5" customHeight="1" thickBot="1" x14ac:dyDescent="0.4">
      <c r="A16" s="53" t="s">
        <v>37</v>
      </c>
      <c r="B16" s="53"/>
      <c r="C16" s="54">
        <f>C2+C14</f>
        <v>327867</v>
      </c>
    </row>
    <row r="18" x14ac:dyDescent="0.3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9"/>
  <sheetViews>
    <sheetView showGridLines="0" topLeftCell="B1" workbookViewId="0">
      <selection activeCell="B14" sqref="A14:XFD1048576"/>
    </sheetView>
  </sheetViews>
  <sheetFormatPr defaultColWidth="0" defaultRowHeight="13" zeroHeight="1" x14ac:dyDescent="0.3"/>
  <cols>
    <col min="1" max="1" width="41.54296875" style="8" customWidth="1"/>
    <col min="2" max="2" width="17.453125" style="20" customWidth="1"/>
    <col min="3" max="3" width="1.1796875" style="20" customWidth="1"/>
    <col min="4" max="4" width="17.453125" style="20" customWidth="1"/>
    <col min="5" max="5" width="1.1796875" style="20" customWidth="1"/>
    <col min="6" max="6" width="17.26953125" style="20" customWidth="1"/>
    <col min="7" max="7" width="1" style="20" customWidth="1"/>
    <col min="8" max="8" width="13.81640625" style="20" customWidth="1"/>
    <col min="9" max="9" width="1.1796875" style="20" customWidth="1"/>
    <col min="10" max="10" width="15.54296875" style="20" customWidth="1"/>
    <col min="11" max="11" width="9.1796875" style="8" customWidth="1"/>
    <col min="12" max="16384" width="9.1796875" style="8" hidden="1"/>
  </cols>
  <sheetData>
    <row r="1" spans="1:10" ht="18.649999999999999" customHeight="1" x14ac:dyDescent="0.3">
      <c r="B1" s="9"/>
      <c r="C1" s="10"/>
      <c r="D1" s="9" t="s">
        <v>41</v>
      </c>
      <c r="E1" s="11"/>
      <c r="F1" s="10" t="s">
        <v>15</v>
      </c>
      <c r="G1" s="10"/>
      <c r="H1" s="10" t="s">
        <v>16</v>
      </c>
      <c r="I1" s="10"/>
      <c r="J1" s="11"/>
    </row>
    <row r="2" spans="1:10" ht="18.649999999999999" customHeight="1" thickBot="1" x14ac:dyDescent="0.35">
      <c r="A2" s="12"/>
      <c r="B2" s="13" t="s">
        <v>7</v>
      </c>
      <c r="C2" s="10"/>
      <c r="D2" s="13" t="s">
        <v>42</v>
      </c>
      <c r="E2" s="10"/>
      <c r="F2" s="13" t="s">
        <v>17</v>
      </c>
      <c r="G2" s="10"/>
      <c r="H2" s="13" t="s">
        <v>18</v>
      </c>
      <c r="I2" s="10"/>
      <c r="J2" s="13" t="s">
        <v>19</v>
      </c>
    </row>
    <row r="3" spans="1:10" s="16" customFormat="1" ht="18.649999999999999" customHeight="1" x14ac:dyDescent="0.35">
      <c r="A3" s="14" t="s">
        <v>56</v>
      </c>
      <c r="B3" s="15">
        <v>2487333</v>
      </c>
      <c r="C3" s="15"/>
      <c r="D3" s="15">
        <v>2043333</v>
      </c>
      <c r="E3" s="15"/>
      <c r="F3" s="15">
        <v>-34768</v>
      </c>
      <c r="G3" s="15"/>
      <c r="H3" s="15">
        <v>0</v>
      </c>
      <c r="I3" s="15"/>
      <c r="J3" s="15">
        <f>SUM(B3:H3)</f>
        <v>4495898</v>
      </c>
    </row>
    <row r="4" spans="1:10" s="16" customFormat="1" ht="18.649999999999999" customHeight="1" thickBot="1" x14ac:dyDescent="0.4">
      <c r="A4" s="57" t="s">
        <v>65</v>
      </c>
      <c r="B4" s="58"/>
      <c r="C4" s="58"/>
      <c r="D4" s="58">
        <v>25052</v>
      </c>
      <c r="E4" s="58"/>
      <c r="F4" s="58"/>
      <c r="G4" s="58"/>
      <c r="H4" s="58"/>
      <c r="I4" s="58"/>
      <c r="J4" s="58">
        <f>SUM(B4:I4)</f>
        <v>25052</v>
      </c>
    </row>
    <row r="5" spans="1:10" s="16" customFormat="1" ht="18.649999999999999" customHeight="1" x14ac:dyDescent="0.35">
      <c r="A5" s="14" t="s">
        <v>67</v>
      </c>
      <c r="B5" s="15">
        <f>B3+B4</f>
        <v>2487333</v>
      </c>
      <c r="C5" s="15">
        <f t="shared" ref="C5:J5" si="0">C3+C4</f>
        <v>0</v>
      </c>
      <c r="D5" s="15">
        <f t="shared" si="0"/>
        <v>2068385</v>
      </c>
      <c r="E5" s="15">
        <f t="shared" si="0"/>
        <v>0</v>
      </c>
      <c r="F5" s="15">
        <f t="shared" si="0"/>
        <v>-34768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4520950</v>
      </c>
    </row>
    <row r="6" spans="1:10" s="16" customFormat="1" ht="18.649999999999999" customHeight="1" x14ac:dyDescent="0.35">
      <c r="A6" s="16" t="s">
        <v>45</v>
      </c>
      <c r="B6" s="17"/>
      <c r="C6" s="17"/>
      <c r="D6" s="17"/>
      <c r="E6" s="17"/>
      <c r="F6" s="17">
        <v>92</v>
      </c>
      <c r="G6" s="17"/>
      <c r="H6" s="17"/>
      <c r="I6" s="17"/>
      <c r="J6" s="17">
        <f t="shared" ref="J6:J11" si="1">SUM(B6:H6)</f>
        <v>92</v>
      </c>
    </row>
    <row r="7" spans="1:10" s="16" customFormat="1" ht="18.649999999999999" customHeight="1" x14ac:dyDescent="0.35">
      <c r="A7" s="16" t="s">
        <v>66</v>
      </c>
      <c r="B7" s="17"/>
      <c r="C7" s="17"/>
      <c r="D7" s="17"/>
      <c r="E7" s="17"/>
      <c r="F7" s="17">
        <v>2379</v>
      </c>
      <c r="G7" s="17"/>
      <c r="H7" s="17"/>
      <c r="I7" s="17"/>
      <c r="J7" s="17">
        <f t="shared" si="1"/>
        <v>2379</v>
      </c>
    </row>
    <row r="8" spans="1:10" s="16" customFormat="1" ht="18.649999999999999" customHeight="1" x14ac:dyDescent="0.35">
      <c r="A8" s="16" t="s">
        <v>20</v>
      </c>
      <c r="B8" s="17">
        <v>1012544</v>
      </c>
      <c r="C8" s="17"/>
      <c r="D8" s="17">
        <v>-611934</v>
      </c>
      <c r="E8" s="17"/>
      <c r="F8" s="17"/>
      <c r="G8" s="17"/>
      <c r="H8" s="17"/>
      <c r="I8" s="17"/>
      <c r="J8" s="17">
        <f t="shared" si="1"/>
        <v>400610</v>
      </c>
    </row>
    <row r="9" spans="1:10" s="16" customFormat="1" ht="18.649999999999999" customHeight="1" x14ac:dyDescent="0.35">
      <c r="A9" s="16" t="s">
        <v>48</v>
      </c>
      <c r="B9" s="17"/>
      <c r="C9" s="17"/>
      <c r="D9" s="17"/>
      <c r="E9" s="17"/>
      <c r="F9" s="17"/>
      <c r="G9" s="17"/>
      <c r="H9" s="17"/>
      <c r="I9" s="17"/>
      <c r="J9" s="17">
        <f t="shared" si="1"/>
        <v>0</v>
      </c>
    </row>
    <row r="10" spans="1:10" s="16" customFormat="1" ht="18.649999999999999" customHeight="1" x14ac:dyDescent="0.35">
      <c r="A10" s="16" t="s">
        <v>21</v>
      </c>
      <c r="B10" s="17"/>
      <c r="C10" s="17"/>
      <c r="D10" s="17"/>
      <c r="E10" s="17"/>
      <c r="F10" s="17"/>
      <c r="G10" s="17"/>
      <c r="H10" s="17">
        <v>325396</v>
      </c>
      <c r="I10" s="17"/>
      <c r="J10" s="17">
        <f t="shared" si="1"/>
        <v>325396</v>
      </c>
    </row>
    <row r="11" spans="1:10" s="16" customFormat="1" ht="18.649999999999999" customHeight="1" x14ac:dyDescent="0.35">
      <c r="A11" s="16" t="s">
        <v>22</v>
      </c>
      <c r="B11" s="17"/>
      <c r="C11" s="17"/>
      <c r="D11" s="17">
        <v>325396</v>
      </c>
      <c r="E11" s="17"/>
      <c r="F11" s="17"/>
      <c r="G11" s="17"/>
      <c r="H11" s="17">
        <v>-325396</v>
      </c>
      <c r="I11" s="17"/>
      <c r="J11" s="17">
        <f t="shared" si="1"/>
        <v>0</v>
      </c>
    </row>
    <row r="12" spans="1:10" s="16" customFormat="1" ht="18.649999999999999" customHeight="1" thickBot="1" x14ac:dyDescent="0.4">
      <c r="A12" s="18" t="s">
        <v>68</v>
      </c>
      <c r="B12" s="19">
        <f>SUM(B5:B11)</f>
        <v>3499877</v>
      </c>
      <c r="C12" s="15"/>
      <c r="D12" s="19">
        <f>SUM(D5:D11)</f>
        <v>1781847</v>
      </c>
      <c r="E12" s="15"/>
      <c r="F12" s="19">
        <f>SUM(F5:F11)</f>
        <v>-32297</v>
      </c>
      <c r="G12" s="15"/>
      <c r="H12" s="19">
        <f t="shared" ref="H12" si="2">SUM(H3:H11)</f>
        <v>0</v>
      </c>
      <c r="I12" s="15"/>
      <c r="J12" s="19">
        <f>SUM(J5:J11)</f>
        <v>5249427</v>
      </c>
    </row>
    <row r="13" spans="1:10" ht="13.5" thickTop="1" x14ac:dyDescent="0.3"/>
    <row r="15" spans="1:10" hidden="1" x14ac:dyDescent="0.3">
      <c r="D15" s="21"/>
      <c r="F15" s="21"/>
    </row>
    <row r="17" spans="2:2" hidden="1" x14ac:dyDescent="0.3">
      <c r="B17" s="21"/>
    </row>
    <row r="19" spans="2:2" hidden="1" x14ac:dyDescent="0.3">
      <c r="B19" s="21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43"/>
  <sheetViews>
    <sheetView showGridLines="0" tabSelected="1" topLeftCell="A22" workbookViewId="0">
      <selection activeCell="B25" sqref="B25"/>
    </sheetView>
  </sheetViews>
  <sheetFormatPr defaultColWidth="0" defaultRowHeight="17.5" customHeight="1" zeroHeight="1" x14ac:dyDescent="0.35"/>
  <cols>
    <col min="1" max="1" width="2.7265625" customWidth="1"/>
    <col min="2" max="2" width="54.08984375" customWidth="1"/>
    <col min="3" max="3" width="17.08984375" customWidth="1"/>
    <col min="4" max="4" width="8.7265625" customWidth="1"/>
    <col min="5" max="16384" width="8.7265625" hidden="1"/>
  </cols>
  <sheetData>
    <row r="1" spans="1:3" ht="17.5" customHeight="1" x14ac:dyDescent="0.35">
      <c r="C1" s="60"/>
    </row>
    <row r="2" spans="1:3" s="7" customFormat="1" ht="17.5" customHeight="1" thickBot="1" x14ac:dyDescent="0.4">
      <c r="C2" s="59">
        <v>45838</v>
      </c>
    </row>
    <row r="3" spans="1:3" ht="17.5" customHeight="1" x14ac:dyDescent="0.35">
      <c r="A3" s="63" t="s">
        <v>23</v>
      </c>
      <c r="B3" s="63"/>
      <c r="C3" s="4"/>
    </row>
    <row r="4" spans="1:3" ht="17.5" customHeight="1" x14ac:dyDescent="0.35">
      <c r="A4" s="61" t="s">
        <v>112</v>
      </c>
      <c r="B4" s="61"/>
      <c r="C4" s="2">
        <f>DR!D23</f>
        <v>605708</v>
      </c>
    </row>
    <row r="5" spans="1:3" ht="17.5" customHeight="1" x14ac:dyDescent="0.35">
      <c r="A5" s="64"/>
      <c r="B5" s="64"/>
      <c r="C5" s="3"/>
    </row>
    <row r="6" spans="1:3" ht="17.5" customHeight="1" x14ac:dyDescent="0.35">
      <c r="A6" s="61" t="s">
        <v>46</v>
      </c>
      <c r="B6" s="61"/>
      <c r="C6" s="44">
        <f>SUM(C7:C12)</f>
        <v>25391</v>
      </c>
    </row>
    <row r="7" spans="1:3" ht="17.5" customHeight="1" x14ac:dyDescent="0.35">
      <c r="A7" s="6"/>
      <c r="B7" s="6" t="s">
        <v>24</v>
      </c>
      <c r="C7" s="3">
        <v>3548</v>
      </c>
    </row>
    <row r="8" spans="1:3" ht="17.5" customHeight="1" x14ac:dyDescent="0.35">
      <c r="A8" s="6"/>
      <c r="B8" s="6" t="s">
        <v>25</v>
      </c>
      <c r="C8" s="3">
        <v>-11761</v>
      </c>
    </row>
    <row r="9" spans="1:3" ht="17.5" customHeight="1" x14ac:dyDescent="0.35">
      <c r="A9" s="6"/>
      <c r="B9" s="6" t="s">
        <v>71</v>
      </c>
      <c r="C9" s="3">
        <v>16267</v>
      </c>
    </row>
    <row r="10" spans="1:3" ht="17.5" customHeight="1" x14ac:dyDescent="0.35">
      <c r="A10" s="6"/>
      <c r="B10" s="6" t="s">
        <v>47</v>
      </c>
      <c r="C10" s="3">
        <v>3801</v>
      </c>
    </row>
    <row r="11" spans="1:3" ht="17.5" customHeight="1" x14ac:dyDescent="0.35">
      <c r="A11" s="6"/>
      <c r="B11" s="6" t="s">
        <v>72</v>
      </c>
      <c r="C11" s="3">
        <v>166</v>
      </c>
    </row>
    <row r="12" spans="1:3" ht="17.5" customHeight="1" x14ac:dyDescent="0.35">
      <c r="A12" s="6"/>
      <c r="B12" s="6" t="s">
        <v>93</v>
      </c>
      <c r="C12" s="3">
        <v>13370</v>
      </c>
    </row>
    <row r="13" spans="1:3" ht="17.5" customHeight="1" x14ac:dyDescent="0.35">
      <c r="A13" s="61" t="s">
        <v>94</v>
      </c>
      <c r="B13" s="61"/>
      <c r="C13" s="44">
        <f>SUM(C14:C21)</f>
        <v>-705117</v>
      </c>
    </row>
    <row r="14" spans="1:3" ht="17.5" customHeight="1" x14ac:dyDescent="0.35">
      <c r="A14" s="6"/>
      <c r="B14" s="6" t="s">
        <v>113</v>
      </c>
      <c r="C14" s="3">
        <v>-233738</v>
      </c>
    </row>
    <row r="15" spans="1:3" ht="17.5" customHeight="1" x14ac:dyDescent="0.35">
      <c r="A15" s="6"/>
      <c r="B15" s="6" t="s">
        <v>95</v>
      </c>
      <c r="C15" s="3">
        <v>-1524275</v>
      </c>
    </row>
    <row r="16" spans="1:3" ht="17.5" customHeight="1" x14ac:dyDescent="0.35">
      <c r="A16" s="6"/>
      <c r="B16" s="6" t="s">
        <v>96</v>
      </c>
      <c r="C16" s="3">
        <v>2889</v>
      </c>
    </row>
    <row r="17" spans="1:3" ht="17.5" customHeight="1" x14ac:dyDescent="0.35">
      <c r="A17" s="6"/>
      <c r="B17" s="6" t="s">
        <v>97</v>
      </c>
      <c r="C17" s="3">
        <v>-15034</v>
      </c>
    </row>
    <row r="18" spans="1:3" ht="17.5" customHeight="1" x14ac:dyDescent="0.35">
      <c r="A18" s="6"/>
      <c r="B18" s="6" t="s">
        <v>98</v>
      </c>
      <c r="C18" s="3">
        <v>1742460</v>
      </c>
    </row>
    <row r="19" spans="1:3" ht="17.5" customHeight="1" x14ac:dyDescent="0.35">
      <c r="A19" s="6"/>
      <c r="B19" s="6" t="s">
        <v>99</v>
      </c>
      <c r="C19" s="3">
        <v>-496315</v>
      </c>
    </row>
    <row r="20" spans="1:3" ht="17.5" customHeight="1" x14ac:dyDescent="0.35">
      <c r="A20" s="6"/>
      <c r="B20" s="6" t="s">
        <v>100</v>
      </c>
      <c r="C20" s="3">
        <v>-3053</v>
      </c>
    </row>
    <row r="21" spans="1:3" ht="17.5" customHeight="1" x14ac:dyDescent="0.35">
      <c r="A21" s="6"/>
      <c r="B21" s="6" t="s">
        <v>26</v>
      </c>
      <c r="C21" s="3">
        <v>-178051</v>
      </c>
    </row>
    <row r="22" spans="1:3" ht="17.5" customHeight="1" x14ac:dyDescent="0.35">
      <c r="A22" s="61" t="s">
        <v>27</v>
      </c>
      <c r="B22" s="61"/>
      <c r="C22" s="44">
        <f>C4+C6+C13</f>
        <v>-74018</v>
      </c>
    </row>
    <row r="23" spans="1:3" ht="17.5" customHeight="1" x14ac:dyDescent="0.35">
      <c r="A23" s="6"/>
      <c r="B23" s="6"/>
      <c r="C23" s="3"/>
    </row>
    <row r="24" spans="1:3" ht="17.5" customHeight="1" x14ac:dyDescent="0.35">
      <c r="A24" s="63" t="s">
        <v>28</v>
      </c>
      <c r="B24" s="63"/>
      <c r="C24" s="4"/>
    </row>
    <row r="25" spans="1:3" ht="17.5" customHeight="1" x14ac:dyDescent="0.35">
      <c r="A25" s="6"/>
      <c r="B25" s="6" t="s">
        <v>29</v>
      </c>
      <c r="C25" s="3">
        <v>-2460</v>
      </c>
    </row>
    <row r="26" spans="1:3" ht="17.5" customHeight="1" x14ac:dyDescent="0.35">
      <c r="A26" s="6"/>
      <c r="B26" s="6" t="s">
        <v>30</v>
      </c>
      <c r="C26" s="3">
        <v>-1031</v>
      </c>
    </row>
    <row r="27" spans="1:3" ht="17.5" customHeight="1" x14ac:dyDescent="0.35">
      <c r="A27" s="6"/>
      <c r="B27" s="6" t="s">
        <v>31</v>
      </c>
      <c r="C27" s="3">
        <v>0</v>
      </c>
    </row>
    <row r="28" spans="1:3" ht="17.5" customHeight="1" x14ac:dyDescent="0.35">
      <c r="A28" s="61" t="s">
        <v>32</v>
      </c>
      <c r="B28" s="61"/>
      <c r="C28" s="2">
        <f>SUM(C25:C27)</f>
        <v>-3491</v>
      </c>
    </row>
    <row r="29" spans="1:3" ht="17.5" customHeight="1" x14ac:dyDescent="0.35">
      <c r="A29" s="56"/>
      <c r="B29" s="56"/>
      <c r="C29" s="3"/>
    </row>
    <row r="30" spans="1:3" ht="17.5" customHeight="1" x14ac:dyDescent="0.35">
      <c r="A30" s="63" t="s">
        <v>57</v>
      </c>
      <c r="B30" s="63"/>
      <c r="C30" s="4"/>
    </row>
    <row r="31" spans="1:3" ht="17.5" customHeight="1" x14ac:dyDescent="0.35">
      <c r="A31" s="6"/>
      <c r="B31" s="6" t="s">
        <v>74</v>
      </c>
      <c r="C31" s="3">
        <v>200610</v>
      </c>
    </row>
    <row r="32" spans="1:3" ht="17.5" customHeight="1" x14ac:dyDescent="0.35">
      <c r="A32" s="6"/>
      <c r="B32" s="6" t="s">
        <v>75</v>
      </c>
      <c r="C32" s="3">
        <v>200000</v>
      </c>
    </row>
    <row r="33" spans="1:3" ht="17.5" customHeight="1" x14ac:dyDescent="0.35">
      <c r="A33" s="61" t="s">
        <v>58</v>
      </c>
      <c r="B33" s="61"/>
      <c r="C33" s="2">
        <f>SUM(C31:C32)</f>
        <v>400610</v>
      </c>
    </row>
    <row r="34" spans="1:3" ht="17.5" customHeight="1" thickBot="1" x14ac:dyDescent="0.4">
      <c r="A34" s="1"/>
      <c r="B34" s="1"/>
      <c r="C34" s="3"/>
    </row>
    <row r="35" spans="1:3" ht="17.5" customHeight="1" thickTop="1" thickBot="1" x14ac:dyDescent="0.4">
      <c r="A35" s="62" t="s">
        <v>33</v>
      </c>
      <c r="B35" s="62"/>
      <c r="C35" s="46">
        <f>C22+C28+C33</f>
        <v>323101</v>
      </c>
    </row>
    <row r="36" spans="1:3" ht="17.5" customHeight="1" thickTop="1" x14ac:dyDescent="0.35">
      <c r="A36" s="6"/>
      <c r="B36" s="6"/>
      <c r="C36" s="3"/>
    </row>
    <row r="37" spans="1:3" ht="17.5" customHeight="1" x14ac:dyDescent="0.35">
      <c r="A37" s="61" t="s">
        <v>34</v>
      </c>
      <c r="B37" s="61"/>
      <c r="C37" s="45"/>
    </row>
    <row r="38" spans="1:3" ht="17.5" customHeight="1" x14ac:dyDescent="0.35">
      <c r="A38" s="6"/>
      <c r="B38" s="6" t="s">
        <v>50</v>
      </c>
      <c r="C38" s="3">
        <v>1506349</v>
      </c>
    </row>
    <row r="39" spans="1:3" ht="17.5" customHeight="1" thickBot="1" x14ac:dyDescent="0.4">
      <c r="A39" s="6"/>
      <c r="B39" s="6" t="s">
        <v>51</v>
      </c>
      <c r="C39" s="3">
        <v>1829450</v>
      </c>
    </row>
    <row r="40" spans="1:3" ht="17.5" customHeight="1" thickTop="1" thickBot="1" x14ac:dyDescent="0.4">
      <c r="A40" s="62" t="s">
        <v>33</v>
      </c>
      <c r="B40" s="62"/>
      <c r="C40" s="46">
        <f>C39-C38</f>
        <v>323101</v>
      </c>
    </row>
    <row r="41" spans="1:3" ht="17.5" customHeight="1" thickTop="1" x14ac:dyDescent="0.35">
      <c r="C41" s="3"/>
    </row>
    <row r="42" spans="1:3" ht="17.5" hidden="1" customHeight="1" x14ac:dyDescent="0.35">
      <c r="C42" s="5"/>
    </row>
    <row r="43" spans="1:3" ht="17.5" hidden="1" customHeight="1" x14ac:dyDescent="0.35">
      <c r="C43" s="5">
        <f>C35-C40</f>
        <v>0</v>
      </c>
    </row>
  </sheetData>
  <mergeCells count="13">
    <mergeCell ref="A3:B3"/>
    <mergeCell ref="A4:B4"/>
    <mergeCell ref="A5:B5"/>
    <mergeCell ref="A6:B6"/>
    <mergeCell ref="A24:B24"/>
    <mergeCell ref="A13:B13"/>
    <mergeCell ref="A37:B37"/>
    <mergeCell ref="A40:B40"/>
    <mergeCell ref="A28:B28"/>
    <mergeCell ref="A35:B35"/>
    <mergeCell ref="A22:B22"/>
    <mergeCell ref="A30:B30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Balanço</vt:lpstr>
      <vt:lpstr>DR</vt:lpstr>
      <vt:lpstr>DRA</vt:lpstr>
      <vt:lpstr>DMPL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ANDRE ANTONIO GUARNIERI</cp:lastModifiedBy>
  <cp:lastPrinted>2025-07-17T13:47:20Z</cp:lastPrinted>
  <dcterms:created xsi:type="dcterms:W3CDTF">2020-06-01T17:09:21Z</dcterms:created>
  <dcterms:modified xsi:type="dcterms:W3CDTF">2025-09-04T15:27:39Z</dcterms:modified>
</cp:coreProperties>
</file>