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.brde.com.br\dados\SUCON\FECHAMENTO\DF'S BRDE\31122024\Site\"/>
    </mc:Choice>
  </mc:AlternateContent>
  <xr:revisionPtr revIDLastSave="0" documentId="13_ncr:1_{31E6B893-4099-496B-A45C-B6915ADEA660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4" l="1"/>
  <c r="G38" i="4"/>
  <c r="F32" i="4"/>
  <c r="D32" i="4"/>
  <c r="C32" i="4"/>
  <c r="D38" i="4"/>
  <c r="G36" i="4"/>
  <c r="F36" i="4"/>
  <c r="D36" i="4"/>
  <c r="C36" i="4"/>
  <c r="F7" i="5"/>
  <c r="K33" i="3"/>
  <c r="K32" i="3"/>
  <c r="K31" i="3"/>
  <c r="K30" i="3"/>
  <c r="K29" i="3"/>
  <c r="K28" i="3"/>
  <c r="K26" i="3"/>
  <c r="K25" i="3"/>
  <c r="K24" i="3"/>
  <c r="K23" i="3"/>
  <c r="K22" i="3"/>
  <c r="K21" i="3"/>
  <c r="K17" i="3" l="1"/>
  <c r="K16" i="3"/>
  <c r="K15" i="3"/>
  <c r="K14" i="3"/>
  <c r="K13" i="3"/>
  <c r="K12" i="3"/>
  <c r="K9" i="3" l="1"/>
  <c r="K8" i="3"/>
  <c r="K7" i="3"/>
  <c r="K6" i="3"/>
  <c r="K5" i="3"/>
  <c r="K4" i="3"/>
  <c r="K3" i="3"/>
  <c r="C12" i="1" l="1"/>
  <c r="C9" i="1"/>
  <c r="G35" i="6" l="1"/>
  <c r="G33" i="6"/>
  <c r="G29" i="6"/>
  <c r="G25" i="6"/>
  <c r="D35" i="6"/>
  <c r="D33" i="6"/>
  <c r="D29" i="6"/>
  <c r="D25" i="6"/>
  <c r="G12" i="6"/>
  <c r="D12" i="6"/>
  <c r="D3" i="1"/>
  <c r="D9" i="1"/>
  <c r="D17" i="1"/>
  <c r="D20" i="1"/>
  <c r="I3" i="1"/>
  <c r="I7" i="1"/>
  <c r="I12" i="1"/>
  <c r="I19" i="1"/>
  <c r="C43" i="4" l="1"/>
  <c r="F14" i="4" l="1"/>
  <c r="C14" i="4"/>
  <c r="G6" i="4"/>
  <c r="D6" i="4"/>
  <c r="G14" i="4" l="1"/>
  <c r="D14" i="4"/>
  <c r="F6" i="4"/>
  <c r="C6" i="4"/>
  <c r="G8" i="6" l="1"/>
  <c r="G16" i="6" s="1"/>
  <c r="F8" i="6"/>
  <c r="D8" i="6"/>
  <c r="D16" i="6" s="1"/>
  <c r="C8" i="6"/>
  <c r="F34" i="3" l="1"/>
  <c r="H34" i="3"/>
  <c r="J34" i="3"/>
  <c r="D34" i="3"/>
  <c r="E27" i="3" l="1"/>
  <c r="E34" i="3" s="1"/>
  <c r="E18" i="3"/>
  <c r="E10" i="3"/>
  <c r="G7" i="2"/>
  <c r="F7" i="2"/>
  <c r="D7" i="2"/>
  <c r="C7" i="2"/>
  <c r="H3" i="1"/>
  <c r="H7" i="1"/>
  <c r="H12" i="1"/>
  <c r="C33" i="6" l="1"/>
  <c r="F35" i="6"/>
  <c r="C35" i="6"/>
  <c r="F33" i="6"/>
  <c r="F29" i="6"/>
  <c r="C29" i="6"/>
  <c r="F25" i="6"/>
  <c r="C25" i="6"/>
  <c r="F12" i="6"/>
  <c r="C12" i="6"/>
  <c r="G3" i="6"/>
  <c r="F3" i="6"/>
  <c r="D3" i="6"/>
  <c r="C3" i="6"/>
  <c r="G43" i="4"/>
  <c r="F43" i="4"/>
  <c r="G19" i="4"/>
  <c r="F19" i="4"/>
  <c r="K11" i="3"/>
  <c r="F23" i="6" l="1"/>
  <c r="C16" i="6"/>
  <c r="C20" i="6" s="1"/>
  <c r="D20" i="6"/>
  <c r="F16" i="6"/>
  <c r="F20" i="6" s="1"/>
  <c r="G23" i="6"/>
  <c r="G20" i="6"/>
  <c r="D23" i="6"/>
  <c r="C23" i="6"/>
  <c r="I27" i="3"/>
  <c r="I34" i="3" s="1"/>
  <c r="G27" i="3"/>
  <c r="G34" i="3" s="1"/>
  <c r="C27" i="3"/>
  <c r="C34" i="3" s="1"/>
  <c r="B27" i="3"/>
  <c r="B34" i="3" s="1"/>
  <c r="G11" i="5"/>
  <c r="F11" i="5"/>
  <c r="G6" i="5"/>
  <c r="F6" i="5"/>
  <c r="G34" i="2"/>
  <c r="F34" i="2"/>
  <c r="G23" i="2"/>
  <c r="F23" i="2"/>
  <c r="F18" i="2"/>
  <c r="G18" i="2"/>
  <c r="G15" i="2"/>
  <c r="F15" i="2"/>
  <c r="G3" i="2"/>
  <c r="F3" i="2"/>
  <c r="K27" i="3" l="1"/>
  <c r="G13" i="2"/>
  <c r="G28" i="2" s="1"/>
  <c r="G32" i="2" s="1"/>
  <c r="F15" i="5"/>
  <c r="G15" i="5"/>
  <c r="F13" i="2"/>
  <c r="F28" i="2" s="1"/>
  <c r="F32" i="2" s="1"/>
  <c r="G39" i="2" l="1"/>
  <c r="G3" i="5" s="1"/>
  <c r="G17" i="5" s="1"/>
  <c r="G4" i="4"/>
  <c r="G24" i="4" s="1"/>
  <c r="G46" i="4" s="1"/>
  <c r="F39" i="2"/>
  <c r="F3" i="5" s="1"/>
  <c r="F17" i="5" s="1"/>
  <c r="F4" i="4"/>
  <c r="F24" i="4" s="1"/>
  <c r="K34" i="3"/>
  <c r="F38" i="4" l="1"/>
  <c r="F46" i="4" s="1"/>
  <c r="D11" i="5"/>
  <c r="C11" i="5"/>
  <c r="D6" i="5"/>
  <c r="C6" i="5"/>
  <c r="D15" i="5" l="1"/>
  <c r="C15" i="5"/>
  <c r="D43" i="4"/>
  <c r="D19" i="4"/>
  <c r="C18" i="3" l="1"/>
  <c r="C10" i="3"/>
  <c r="I18" i="3" l="1"/>
  <c r="G18" i="3"/>
  <c r="B18" i="3"/>
  <c r="I10" i="3"/>
  <c r="G10" i="3"/>
  <c r="B10" i="3"/>
  <c r="K18" i="3" l="1"/>
  <c r="K10" i="3"/>
  <c r="D34" i="2"/>
  <c r="C34" i="2"/>
  <c r="D23" i="2"/>
  <c r="C23" i="2"/>
  <c r="D18" i="2"/>
  <c r="C18" i="2"/>
  <c r="D15" i="2"/>
  <c r="C15" i="2"/>
  <c r="D3" i="2"/>
  <c r="D13" i="2" s="1"/>
  <c r="C3" i="2"/>
  <c r="C20" i="1"/>
  <c r="I24" i="1"/>
  <c r="H19" i="1"/>
  <c r="H24" i="1" s="1"/>
  <c r="C17" i="1"/>
  <c r="C3" i="1"/>
  <c r="C24" i="1" l="1"/>
  <c r="C13" i="2"/>
  <c r="C28" i="2" s="1"/>
  <c r="C32" i="2" s="1"/>
  <c r="C4" i="4" s="1"/>
  <c r="D24" i="1"/>
  <c r="D28" i="2"/>
  <c r="D32" i="2" s="1"/>
  <c r="D39" i="2" l="1"/>
  <c r="D3" i="5" s="1"/>
  <c r="D17" i="5" s="1"/>
  <c r="D4" i="4"/>
  <c r="D24" i="4" s="1"/>
  <c r="D46" i="4" s="1"/>
  <c r="C39" i="2"/>
  <c r="C3" i="5" s="1"/>
  <c r="C17" i="5" s="1"/>
  <c r="H26" i="1"/>
  <c r="I26" i="1"/>
  <c r="C19" i="4" l="1"/>
  <c r="C24" i="4" s="1"/>
  <c r="C38" i="4" l="1"/>
  <c r="C46" i="4" s="1"/>
</calcChain>
</file>

<file path=xl/sharedStrings.xml><?xml version="1.0" encoding="utf-8"?>
<sst xmlns="http://schemas.openxmlformats.org/spreadsheetml/2006/main" count="200" uniqueCount="163">
  <si>
    <t>ATIVO</t>
  </si>
  <si>
    <t>PASSIVO</t>
  </si>
  <si>
    <t>Instrumentos Financeiros</t>
  </si>
  <si>
    <t>Títulos e Valores Mobiliários</t>
  </si>
  <si>
    <t>Operações de Crédito</t>
  </si>
  <si>
    <t>Outras Obrigações</t>
  </si>
  <si>
    <t xml:space="preserve">   Fundos Financeiros e de Desenvolvimento</t>
  </si>
  <si>
    <t xml:space="preserve">   Impostos e Contribuições sobre o Lucro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</si>
  <si>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</si>
  <si>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</si>
  <si>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</si>
  <si>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</si>
  <si>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</si>
  <si>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</si>
  <si>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</si>
  <si>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</si>
  <si>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</si>
  <si>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</si>
  <si>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>Passivo Atuarial</t>
  </si>
  <si>
    <t>Obrigações Fiscais Diferidas</t>
  </si>
  <si>
    <t>Créditos Tributários</t>
  </si>
  <si>
    <t>Investimentos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</si>
  <si>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</si>
  <si>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</si>
  <si>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</si>
  <si>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</si>
  <si>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</si>
  <si>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</si>
  <si>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</si>
  <si>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(-)Amortização Acumulada</t>
  </si>
  <si>
    <t>Outros Resultados Abrangentes</t>
  </si>
  <si>
    <t>TOTAL DO ATIVO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</si>
  <si>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</si>
  <si>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</si>
  <si>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</si>
  <si>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</si>
  <si>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</si>
  <si>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</si>
  <si>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</si>
  <si>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</si>
  <si>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</si>
  <si>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</si>
  <si>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</si>
  <si>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</si>
  <si>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</si>
  <si>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</si>
  <si>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</si>
  <si>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</si>
  <si>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</si>
  <si>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</si>
  <si>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</si>
  <si>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</si>
  <si>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</si>
  <si>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</si>
  <si>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Outros resultados</t>
  </si>
  <si>
    <t>Lucros</t>
  </si>
  <si>
    <t>abrangentes</t>
  </si>
  <si>
    <t>Acumulados</t>
  </si>
  <si>
    <t>Total</t>
  </si>
  <si>
    <t>Aumento de capital</t>
  </si>
  <si>
    <t>Lucro líquido do semestre</t>
  </si>
  <si>
    <t>Constituição de reservas</t>
  </si>
  <si>
    <t>Aumento de Capital</t>
  </si>
  <si>
    <t>Fluxo de caixa das atividades operacionais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</si>
  <si>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</si>
  <si>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</si>
  <si>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</si>
  <si>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</si>
  <si>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</si>
  <si>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Operações de crédito</t>
  </si>
  <si>
    <t>Outras obrigações</t>
  </si>
  <si>
    <t>Imposto de renda e contribuição social pagos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</si>
  <si>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</si>
  <si>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</si>
  <si>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</si>
  <si>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</si>
  <si>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</si>
  <si>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</si>
  <si>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</si>
  <si>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</si>
  <si>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ao Risco de Crédito</t>
  </si>
  <si>
    <t>Ativos financeiros disponíveis para venda</t>
  </si>
  <si>
    <t>Efeito tributário</t>
  </si>
  <si>
    <t>Total de outros resultados abrangentes</t>
  </si>
  <si>
    <t>Resultado abrangente do período</t>
  </si>
  <si>
    <t>Benefício pós-emprego</t>
  </si>
  <si>
    <t>Outros instrumentos financeiros</t>
  </si>
  <si>
    <t>Instrumentos financeiros</t>
  </si>
  <si>
    <t>2º SEMESTRE</t>
  </si>
  <si>
    <t>EXERCÍCIO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</si>
  <si>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</si>
  <si>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</si>
  <si>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</si>
  <si>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</si>
  <si>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</si>
  <si>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</si>
  <si>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</si>
  <si>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</si>
  <si>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</si>
  <si>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</si>
  <si>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</si>
  <si>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</si>
  <si>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</si>
  <si>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</si>
  <si>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</si>
  <si>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</si>
  <si>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</si>
  <si>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</si>
  <si>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</si>
  <si>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</si>
  <si>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</si>
  <si>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Remuneração de capitais próprios</t>
  </si>
  <si>
    <t>Participação no resultado</t>
  </si>
  <si>
    <t>Lucros retidos no exercício</t>
  </si>
  <si>
    <t>Ativos não financeiros mantidos para venda</t>
  </si>
  <si>
    <t>Repasses do país</t>
  </si>
  <si>
    <t>Empréstimos e repasses do exterior</t>
  </si>
  <si>
    <t>Instrumentos financeiros derivativos</t>
  </si>
  <si>
    <t>Resultado com instrumentos financeiros derivativos</t>
  </si>
  <si>
    <t>Reservas de lucro</t>
  </si>
  <si>
    <t>Fundo Regimental</t>
  </si>
  <si>
    <t>Outras receitas e despesas</t>
  </si>
  <si>
    <t>Ajuste a valor de mercado - ativos e passivos</t>
  </si>
  <si>
    <t>Disponibilidades</t>
  </si>
  <si>
    <t>(-) Provisões para Perdas Esperadas Associadas</t>
  </si>
  <si>
    <t>Operações de captação</t>
  </si>
  <si>
    <t>Lucro líquido do período</t>
  </si>
  <si>
    <t>Lucro líquido do exercício</t>
  </si>
  <si>
    <t>(-) Provisão para redução ao valor recuperável de outros ativos</t>
  </si>
  <si>
    <t>Reservas de Lucros</t>
  </si>
  <si>
    <t>Saldos em 01/07/2023</t>
  </si>
  <si>
    <t>Saldos em 31/12/2023</t>
  </si>
  <si>
    <t>Ajuste ao valor de mercado TVM</t>
  </si>
  <si>
    <t>Ajuste avaliação atuarial</t>
  </si>
  <si>
    <t>Aluguéis</t>
  </si>
  <si>
    <t>Ajustes que não afetam o caixa das atividades operacionais</t>
  </si>
  <si>
    <t>Provisão para perdas esperadas de outros ativos</t>
  </si>
  <si>
    <t>TVM e instrumentos financeiros derivativos</t>
  </si>
  <si>
    <t>Provisões e passivos atuariais</t>
  </si>
  <si>
    <t>Juros sobre o capital próprio</t>
  </si>
  <si>
    <t>Variação do passivo atuarial</t>
  </si>
  <si>
    <t>Variação do valor de mercado</t>
  </si>
  <si>
    <t>Materiais, energia e outros</t>
  </si>
  <si>
    <t>Saldo de caixa e equivalente de caixa no início do período</t>
  </si>
  <si>
    <t>Saldo de caixa e equivalente de caixa no fim do período</t>
  </si>
  <si>
    <t>TOTAL DO PASSIVO E PATRIMÔNIO LÍQUIDO</t>
  </si>
  <si>
    <t>Impostos sobre o Lucro</t>
  </si>
  <si>
    <t>Resultado Líquido Básico e Diluído por Ação (lotes de 1.000 ações)</t>
  </si>
  <si>
    <t>Itens que podem ser reclassificados para o resultado</t>
  </si>
  <si>
    <t>Itens que não podem ser reclassificados para o resultado</t>
  </si>
  <si>
    <t>Lucro antes dos impostos sobre o lucro e participações</t>
  </si>
  <si>
    <t>(Aumento) / Redução em ativos operacionais</t>
  </si>
  <si>
    <t>Aumento / (Redução) em passivos operacionais</t>
  </si>
  <si>
    <t>Saldos em 01/07/2024</t>
  </si>
  <si>
    <t>Saldos em 01/01/2023</t>
  </si>
  <si>
    <t>Saldos em 31/12/203</t>
  </si>
  <si>
    <t>Saldos em 31/12/2024</t>
  </si>
  <si>
    <t>Depósitos e captações de recursos</t>
  </si>
  <si>
    <t>Alienação de ações</t>
  </si>
  <si>
    <t>Alienação de investimentos</t>
  </si>
  <si>
    <t>Fluxo de caixa das atividades de financiamentos</t>
  </si>
  <si>
    <t>Juros sobre o capital próprio capitalizado</t>
  </si>
  <si>
    <t>Caixa gerado / (utilizado) nas atividades de financiamento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</si>
</sst>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sz val="10"/>
      <color theme="1"/>
      <name val="Arial Nova Light"/>
      <family val="2"/>
    </font>
    <font>
      <b/>
      <sz val="10"/>
      <color theme="1"/>
      <name val="Arial Nova Light"/>
      <family val="2"/>
    </font>
    <font>
      <sz val="11"/>
      <color theme="1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</fills>
  <borders count="18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/>
      <right/>
      <top style="thick">
        <color rgb="FFD9D9D9"/>
      </top>
      <bottom/>
      <diagonal/>
    </border>
    <border>
      <left/>
      <right/>
      <top/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D9D9D9"/>
      </top>
      <bottom style="thick">
        <color rgb="FFD9D9D9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6" xfId="0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6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0" xfId="0" applyNumberFormat="1" applyFont="1" applyFill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0" fillId="8" borderId="17" xfId="0" applyFill="1" applyBorder="1"/>
    <xf numFmtId="164" fontId="0" fillId="8" borderId="17" xfId="0" applyNumberFormat="1" applyFill="1" applyBorder="1"/>
    <xf numFmtId="0" fontId="5" fillId="0" borderId="0" xfId="0" applyFont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0" borderId="12" xfId="0" applyFont="1" applyBorder="1" applyAlignment="1">
      <alignment vertical="center"/>
    </xf>
    <xf numFmtId="164" fontId="6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6" borderId="0" xfId="0" applyFont="1" applyFill="1"/>
    <xf numFmtId="0" fontId="5" fillId="6" borderId="0" xfId="0" applyFont="1" applyFill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5" fillId="0" borderId="11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165" fontId="5" fillId="0" borderId="11" xfId="0" applyNumberFormat="1" applyFont="1" applyBorder="1"/>
    <xf numFmtId="165" fontId="5" fillId="6" borderId="11" xfId="0" applyNumberFormat="1" applyFont="1" applyFill="1" applyBorder="1"/>
    <xf numFmtId="164" fontId="3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3" fillId="5" borderId="7" xfId="0" applyNumberFormat="1" applyFont="1" applyFill="1" applyBorder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5" borderId="15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Fill="1" applyAlignment="1">
      <alignment horizontal="righ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6"/>
  <sheetViews>
    <sheetView showGridLines="0" workbookViewId="0">
      <selection activeCell="I1" sqref="I1"/>
    </sheetView>
  </sheetViews>
  <sheetFormatPr defaultColWidth="8.7265625" defaultRowHeight="14" x14ac:dyDescent="0.3"/>
  <cols>
    <col min="1" max="1" width="2.54296875" style="63" customWidth="1"/>
    <col min="2" max="2" width="49.1796875" style="63" customWidth="1"/>
    <col min="3" max="4" width="15.7265625" style="63" customWidth="1"/>
    <col min="5" max="5" width="2.7265625" style="63" customWidth="1"/>
    <col min="6" max="6" width="2.54296875" style="63" customWidth="1"/>
    <col min="7" max="7" width="43.54296875" style="63" customWidth="1"/>
    <col min="8" max="9" width="15.7265625" style="63" customWidth="1"/>
    <col min="10" max="10" width="10" style="63" bestFit="1" customWidth="1"/>
    <col min="11" max="16384" width="8.7265625" style="63"/>
  </cols>
  <sheetData>
    <row r="1" spans="1:10" s="29" customFormat="1" ht="20.149999999999999" customHeight="1" thickBot="1" x14ac:dyDescent="0.4">
      <c r="A1" s="54" t="s">
        <v>0</v>
      </c>
      <c r="B1" s="54"/>
      <c r="C1" s="55">
        <v>2024</v>
      </c>
      <c r="D1" s="55">
        <v>2023</v>
      </c>
      <c r="E1" s="54"/>
      <c r="F1" s="54" t="s">
        <v>1</v>
      </c>
      <c r="G1" s="54"/>
      <c r="H1" s="55">
        <v>2024</v>
      </c>
      <c r="I1" s="55">
        <v>2023</v>
      </c>
      <c r="J1" s="56"/>
    </row>
    <row r="2" spans="1:10" s="29" customFormat="1" ht="20.149999999999999" customHeight="1" x14ac:dyDescent="0.35">
      <c r="A2" s="29" t="s">
        <v>123</v>
      </c>
      <c r="C2" s="57">
        <v>23506</v>
      </c>
      <c r="D2" s="57">
        <v>91707</v>
      </c>
      <c r="F2" s="29" t="s">
        <v>157</v>
      </c>
      <c r="G2" s="58"/>
      <c r="H2" s="30">
        <v>796585</v>
      </c>
      <c r="I2" s="30">
        <v>78314</v>
      </c>
      <c r="J2" s="56"/>
    </row>
    <row r="3" spans="1:10" s="29" customFormat="1" ht="20.149999999999999" customHeight="1" x14ac:dyDescent="0.35">
      <c r="A3" s="29" t="s">
        <v>2</v>
      </c>
      <c r="C3" s="57">
        <f>SUM(C4:C6)</f>
        <v>25458488</v>
      </c>
      <c r="D3" s="57">
        <f>SUM(D4:D6)</f>
        <v>20923150</v>
      </c>
      <c r="F3" s="29" t="s">
        <v>87</v>
      </c>
      <c r="G3" s="58"/>
      <c r="H3" s="30">
        <f>H4+H5+H6</f>
        <v>18631352</v>
      </c>
      <c r="I3" s="30">
        <f>I4+I5+I6</f>
        <v>15486854</v>
      </c>
      <c r="J3" s="56"/>
    </row>
    <row r="4" spans="1:10" s="31" customFormat="1" ht="20.149999999999999" customHeight="1" x14ac:dyDescent="0.35">
      <c r="B4" s="31" t="s">
        <v>3</v>
      </c>
      <c r="C4" s="59">
        <v>3877546</v>
      </c>
      <c r="D4" s="59">
        <v>3001497</v>
      </c>
      <c r="G4" s="31" t="s">
        <v>115</v>
      </c>
      <c r="H4" s="32">
        <v>15444981</v>
      </c>
      <c r="I4" s="32">
        <v>13568421</v>
      </c>
      <c r="J4" s="60"/>
    </row>
    <row r="5" spans="1:10" s="31" customFormat="1" ht="20.149999999999999" customHeight="1" x14ac:dyDescent="0.35">
      <c r="B5" s="31" t="s">
        <v>4</v>
      </c>
      <c r="C5" s="59">
        <v>21444530</v>
      </c>
      <c r="D5" s="59">
        <v>17733229</v>
      </c>
      <c r="G5" s="31" t="s">
        <v>116</v>
      </c>
      <c r="H5" s="32">
        <v>3185904</v>
      </c>
      <c r="I5" s="32">
        <v>1913948</v>
      </c>
      <c r="J5" s="60"/>
    </row>
    <row r="6" spans="1:10" s="31" customFormat="1" ht="20.149999999999999" customHeight="1" x14ac:dyDescent="0.35">
      <c r="B6" s="31" t="s">
        <v>86</v>
      </c>
      <c r="C6" s="59">
        <v>136412</v>
      </c>
      <c r="D6" s="59">
        <v>188424</v>
      </c>
      <c r="F6" s="29"/>
      <c r="G6" s="31" t="s">
        <v>117</v>
      </c>
      <c r="H6" s="32">
        <v>467</v>
      </c>
      <c r="I6" s="32">
        <v>4485</v>
      </c>
      <c r="J6" s="60"/>
    </row>
    <row r="7" spans="1:10" s="31" customFormat="1" ht="20.149999999999999" customHeight="1" x14ac:dyDescent="0.35">
      <c r="A7" s="29" t="s">
        <v>124</v>
      </c>
      <c r="B7" s="29"/>
      <c r="C7" s="57"/>
      <c r="D7" s="57"/>
      <c r="F7" s="29" t="s">
        <v>5</v>
      </c>
      <c r="H7" s="30">
        <f>SUM(H8:H11)</f>
        <v>1164844</v>
      </c>
      <c r="I7" s="30">
        <f>SUM(I8:I11)</f>
        <v>996003</v>
      </c>
      <c r="J7" s="56"/>
    </row>
    <row r="8" spans="1:10" s="29" customFormat="1" ht="19.5" customHeight="1" x14ac:dyDescent="0.35">
      <c r="B8" s="29" t="s">
        <v>80</v>
      </c>
      <c r="C8" s="57">
        <v>-576222</v>
      </c>
      <c r="D8" s="57">
        <v>-417556</v>
      </c>
      <c r="F8" s="31"/>
      <c r="G8" s="31" t="s">
        <v>6</v>
      </c>
      <c r="H8" s="32">
        <v>470295</v>
      </c>
      <c r="I8" s="32">
        <v>494546</v>
      </c>
      <c r="J8" s="56"/>
    </row>
    <row r="9" spans="1:10" s="29" customFormat="1" ht="19.5" customHeight="1" x14ac:dyDescent="0.35">
      <c r="A9" s="29" t="s">
        <v>10</v>
      </c>
      <c r="C9" s="57">
        <f>SUM(C10:C14)</f>
        <v>171503</v>
      </c>
      <c r="D9" s="57">
        <f>SUM(D10:D14)</f>
        <v>134888</v>
      </c>
      <c r="F9" s="31"/>
      <c r="G9" s="31" t="s">
        <v>7</v>
      </c>
      <c r="H9" s="32">
        <v>138714</v>
      </c>
      <c r="I9" s="32">
        <v>162208</v>
      </c>
      <c r="J9" s="56"/>
    </row>
    <row r="10" spans="1:10" s="29" customFormat="1" ht="20.149999999999999" customHeight="1" x14ac:dyDescent="0.35">
      <c r="A10" s="31"/>
      <c r="B10" s="31" t="s">
        <v>12</v>
      </c>
      <c r="C10" s="59">
        <v>13287</v>
      </c>
      <c r="D10" s="59">
        <v>8344</v>
      </c>
      <c r="F10" s="31"/>
      <c r="G10" s="31" t="s">
        <v>8</v>
      </c>
      <c r="H10" s="32">
        <v>17686</v>
      </c>
      <c r="I10" s="32">
        <v>16268</v>
      </c>
      <c r="J10" s="60"/>
    </row>
    <row r="11" spans="1:10" s="31" customFormat="1" ht="20.149999999999999" customHeight="1" x14ac:dyDescent="0.35">
      <c r="B11" s="31" t="s">
        <v>14</v>
      </c>
      <c r="C11" s="59">
        <v>72296</v>
      </c>
      <c r="D11" s="59">
        <v>69233</v>
      </c>
      <c r="G11" s="31" t="s">
        <v>9</v>
      </c>
      <c r="H11" s="32">
        <v>538149</v>
      </c>
      <c r="I11" s="32">
        <v>322981</v>
      </c>
      <c r="J11" s="60"/>
    </row>
    <row r="12" spans="1:10" s="31" customFormat="1" ht="20.149999999999999" customHeight="1" x14ac:dyDescent="0.35">
      <c r="B12" s="31" t="s">
        <v>16</v>
      </c>
      <c r="C12" s="59">
        <f>46732+1</f>
        <v>46733</v>
      </c>
      <c r="D12" s="59">
        <v>18985</v>
      </c>
      <c r="F12" s="29" t="s">
        <v>11</v>
      </c>
      <c r="H12" s="30">
        <f>SUM(H13:H15)</f>
        <v>152614</v>
      </c>
      <c r="I12" s="30">
        <f>SUM(I13:I15)</f>
        <v>132342</v>
      </c>
      <c r="J12" s="60"/>
    </row>
    <row r="13" spans="1:10" s="31" customFormat="1" ht="20.149999999999999" customHeight="1" x14ac:dyDescent="0.35">
      <c r="B13" s="31" t="s">
        <v>114</v>
      </c>
      <c r="C13" s="59">
        <v>48317</v>
      </c>
      <c r="D13" s="59">
        <v>41174</v>
      </c>
      <c r="F13" s="29"/>
      <c r="G13" s="31" t="s">
        <v>13</v>
      </c>
      <c r="H13" s="32">
        <v>112092</v>
      </c>
      <c r="I13" s="32">
        <v>100426</v>
      </c>
      <c r="J13" s="60"/>
    </row>
    <row r="14" spans="1:10" s="31" customFormat="1" ht="20.149999999999999" customHeight="1" x14ac:dyDescent="0.35">
      <c r="B14" s="31" t="s">
        <v>128</v>
      </c>
      <c r="C14" s="59">
        <v>-9130</v>
      </c>
      <c r="D14" s="59">
        <v>-2848</v>
      </c>
      <c r="G14" s="31" t="s">
        <v>15</v>
      </c>
      <c r="H14" s="32">
        <v>3705</v>
      </c>
      <c r="I14" s="32">
        <v>281</v>
      </c>
      <c r="J14" s="60"/>
    </row>
    <row r="15" spans="1:10" s="31" customFormat="1" ht="20.149999999999999" customHeight="1" x14ac:dyDescent="0.35">
      <c r="A15" s="29" t="s">
        <v>20</v>
      </c>
      <c r="B15" s="29"/>
      <c r="C15" s="57">
        <v>467483</v>
      </c>
      <c r="D15" s="57">
        <v>315387</v>
      </c>
      <c r="G15" s="31" t="s">
        <v>17</v>
      </c>
      <c r="H15" s="32">
        <v>36817</v>
      </c>
      <c r="I15" s="32">
        <v>31635</v>
      </c>
      <c r="J15" s="60"/>
    </row>
    <row r="16" spans="1:10" s="31" customFormat="1" ht="20.149999999999999" customHeight="1" x14ac:dyDescent="0.35">
      <c r="A16" s="29" t="s">
        <v>21</v>
      </c>
      <c r="B16" s="29"/>
      <c r="C16" s="57">
        <v>270</v>
      </c>
      <c r="D16" s="57">
        <v>602</v>
      </c>
      <c r="F16" s="29" t="s">
        <v>18</v>
      </c>
      <c r="H16" s="30">
        <v>194123</v>
      </c>
      <c r="I16" s="30">
        <v>234705</v>
      </c>
      <c r="J16" s="60"/>
    </row>
    <row r="17" spans="1:10" s="31" customFormat="1" ht="20.149999999999999" customHeight="1" x14ac:dyDescent="0.35">
      <c r="A17" s="29" t="s">
        <v>22</v>
      </c>
      <c r="B17" s="29"/>
      <c r="C17" s="57">
        <f>C18+C19</f>
        <v>38809</v>
      </c>
      <c r="D17" s="57">
        <f>D18+D19</f>
        <v>40708</v>
      </c>
      <c r="F17" s="29" t="s">
        <v>19</v>
      </c>
      <c r="G17" s="29"/>
      <c r="H17" s="30">
        <v>156042</v>
      </c>
      <c r="I17" s="30">
        <v>68850</v>
      </c>
      <c r="J17" s="60"/>
    </row>
    <row r="18" spans="1:10" s="31" customFormat="1" ht="20.149999999999999" customHeight="1" x14ac:dyDescent="0.35">
      <c r="B18" s="31" t="s">
        <v>23</v>
      </c>
      <c r="C18" s="59">
        <v>76321</v>
      </c>
      <c r="D18" s="59">
        <v>75527</v>
      </c>
      <c r="H18" s="32"/>
      <c r="I18" s="32"/>
      <c r="J18" s="56"/>
    </row>
    <row r="19" spans="1:10" s="31" customFormat="1" ht="20.149999999999999" customHeight="1" x14ac:dyDescent="0.35">
      <c r="B19" s="31" t="s">
        <v>24</v>
      </c>
      <c r="C19" s="59">
        <v>-37512</v>
      </c>
      <c r="D19" s="59">
        <v>-34819</v>
      </c>
      <c r="F19" s="29" t="s">
        <v>25</v>
      </c>
      <c r="H19" s="30">
        <f>SUM(H20:H22)</f>
        <v>4495898</v>
      </c>
      <c r="I19" s="30">
        <f>SUM(I20:I22)</f>
        <v>4101323</v>
      </c>
      <c r="J19" s="60"/>
    </row>
    <row r="20" spans="1:10" s="31" customFormat="1" ht="20.149999999999999" customHeight="1" x14ac:dyDescent="0.35">
      <c r="A20" s="29" t="s">
        <v>26</v>
      </c>
      <c r="C20" s="57">
        <f>C21+C22</f>
        <v>7621</v>
      </c>
      <c r="D20" s="57">
        <f>D21+D22</f>
        <v>9505</v>
      </c>
      <c r="G20" s="31" t="s">
        <v>27</v>
      </c>
      <c r="H20" s="32">
        <v>2487333</v>
      </c>
      <c r="I20" s="32">
        <v>2225541</v>
      </c>
      <c r="J20" s="60"/>
    </row>
    <row r="21" spans="1:10" s="31" customFormat="1" ht="20.149999999999999" customHeight="1" x14ac:dyDescent="0.35">
      <c r="B21" s="31" t="s">
        <v>28</v>
      </c>
      <c r="C21" s="59">
        <v>53295</v>
      </c>
      <c r="D21" s="59">
        <v>51359</v>
      </c>
      <c r="G21" s="31" t="s">
        <v>129</v>
      </c>
      <c r="H21" s="32">
        <v>2043333</v>
      </c>
      <c r="I21" s="32">
        <v>1968027</v>
      </c>
      <c r="J21" s="60"/>
    </row>
    <row r="22" spans="1:10" s="31" customFormat="1" ht="20.149999999999999" customHeight="1" x14ac:dyDescent="0.35">
      <c r="B22" s="31" t="s">
        <v>29</v>
      </c>
      <c r="C22" s="59">
        <v>-45674</v>
      </c>
      <c r="D22" s="59">
        <v>-41854</v>
      </c>
      <c r="G22" s="31" t="s">
        <v>30</v>
      </c>
      <c r="H22" s="32">
        <v>-34768</v>
      </c>
      <c r="I22" s="32">
        <v>-92245</v>
      </c>
      <c r="J22" s="60"/>
    </row>
    <row r="23" spans="1:10" s="31" customFormat="1" ht="20.149999999999999" customHeight="1" thickBot="1" x14ac:dyDescent="0.4">
      <c r="C23" s="59"/>
      <c r="D23" s="59"/>
      <c r="H23" s="32"/>
      <c r="I23" s="32"/>
      <c r="J23" s="60"/>
    </row>
    <row r="24" spans="1:10" s="31" customFormat="1" ht="20.149999999999999" customHeight="1" thickBot="1" x14ac:dyDescent="0.4">
      <c r="A24" s="54" t="s">
        <v>31</v>
      </c>
      <c r="B24" s="54"/>
      <c r="C24" s="61">
        <f>C2+C3+C8+C9+C15+C16+C17+C20</f>
        <v>25591458</v>
      </c>
      <c r="D24" s="61">
        <f>D2+D3+D8+D9+D15+D16+D17+D20</f>
        <v>21098391</v>
      </c>
      <c r="E24" s="54" t="s">
        <v>145</v>
      </c>
      <c r="F24" s="54"/>
      <c r="G24" s="54"/>
      <c r="H24" s="62">
        <f>H2+H3+H7+H12+H16+H17+H19</f>
        <v>25591458</v>
      </c>
      <c r="I24" s="62">
        <f>I2+I3+I7+I12+I16+I17+I19</f>
        <v>21098391</v>
      </c>
      <c r="J24" s="60"/>
    </row>
    <row r="25" spans="1:10" s="31" customFormat="1" ht="20.149999999999999" customHeight="1" x14ac:dyDescent="0.3">
      <c r="A25" s="63"/>
      <c r="B25" s="63"/>
      <c r="C25" s="63"/>
      <c r="D25" s="63"/>
      <c r="E25" s="63"/>
      <c r="F25" s="63"/>
      <c r="G25" s="63"/>
      <c r="H25" s="63"/>
      <c r="I25" s="63"/>
      <c r="J25" s="60"/>
    </row>
    <row r="26" spans="1:10" s="31" customFormat="1" ht="20.149999999999999" customHeight="1" x14ac:dyDescent="0.3">
      <c r="A26" s="63"/>
      <c r="B26" s="63"/>
      <c r="C26" s="63"/>
      <c r="D26" s="63"/>
      <c r="E26" s="63"/>
      <c r="F26" s="63"/>
      <c r="G26" s="63"/>
      <c r="H26" s="64">
        <f>H24-C24</f>
        <v>0</v>
      </c>
      <c r="I26" s="64">
        <f>I24-D24</f>
        <v>0</v>
      </c>
      <c r="J26" s="60"/>
    </row>
  </sheetData>
  <pageMargins left="0.511811024" right="0.511811024" top="0.78740157499999996" bottom="0.78740157499999996" header="0.31496062000000002" footer="0.31496062000000002"/>
  <pageSetup paperSize="9" scale="83" orientation="landscape" r:id="rId1"/>
  <ignoredErrors>
    <ignoredError sqref="C9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42"/>
  <sheetViews>
    <sheetView showGridLines="0" workbookViewId="0">
      <selection activeCell="G41" sqref="G41"/>
    </sheetView>
  </sheetViews>
  <sheetFormatPr defaultColWidth="9.1796875" defaultRowHeight="13" x14ac:dyDescent="0.3"/>
  <cols>
    <col min="1" max="1" width="1.81640625" style="23" customWidth="1"/>
    <col min="2" max="2" width="50.453125" style="23" customWidth="1"/>
    <col min="3" max="3" width="12.453125" style="23" customWidth="1"/>
    <col min="4" max="4" width="12.26953125" style="23" customWidth="1"/>
    <col min="5" max="5" width="1.1796875" style="23" customWidth="1"/>
    <col min="6" max="7" width="12.453125" style="23" customWidth="1"/>
    <col min="8" max="16384" width="9.1796875" style="23"/>
  </cols>
  <sheetData>
    <row r="1" spans="1:7" ht="17.5" customHeight="1" thickBot="1" x14ac:dyDescent="0.35">
      <c r="C1" s="82" t="s">
        <v>88</v>
      </c>
      <c r="D1" s="82"/>
      <c r="E1" s="40"/>
      <c r="F1" s="82" t="s">
        <v>89</v>
      </c>
      <c r="G1" s="82"/>
    </row>
    <row r="2" spans="1:7" ht="17.5" customHeight="1" thickBot="1" x14ac:dyDescent="0.35">
      <c r="A2" s="47"/>
      <c r="B2" s="47"/>
      <c r="C2" s="48">
        <v>2024</v>
      </c>
      <c r="D2" s="48">
        <v>2023</v>
      </c>
      <c r="E2" s="49"/>
      <c r="F2" s="48">
        <v>2024</v>
      </c>
      <c r="G2" s="48">
        <v>2023</v>
      </c>
    </row>
    <row r="3" spans="1:7" ht="17.5" customHeight="1" x14ac:dyDescent="0.3">
      <c r="A3" s="46" t="s">
        <v>32</v>
      </c>
      <c r="B3" s="46"/>
      <c r="C3" s="50">
        <f>C4+C5</f>
        <v>1607097</v>
      </c>
      <c r="D3" s="50">
        <f>D4+D5</f>
        <v>1149614</v>
      </c>
      <c r="E3" s="41"/>
      <c r="F3" s="50">
        <f>F4+F5</f>
        <v>2912938</v>
      </c>
      <c r="G3" s="50">
        <f>G4+G5</f>
        <v>2216418</v>
      </c>
    </row>
    <row r="4" spans="1:7" ht="17.5" customHeight="1" x14ac:dyDescent="0.3">
      <c r="B4" s="23" t="s">
        <v>4</v>
      </c>
      <c r="C4" s="45">
        <v>1446542</v>
      </c>
      <c r="D4" s="45">
        <v>1000846</v>
      </c>
      <c r="E4" s="41"/>
      <c r="F4" s="45">
        <v>2626290</v>
      </c>
      <c r="G4" s="45">
        <v>1901867</v>
      </c>
    </row>
    <row r="5" spans="1:7" ht="17.5" customHeight="1" x14ac:dyDescent="0.3">
      <c r="B5" s="23" t="s">
        <v>33</v>
      </c>
      <c r="C5" s="45">
        <v>160555</v>
      </c>
      <c r="D5" s="45">
        <v>148768</v>
      </c>
      <c r="E5" s="41"/>
      <c r="F5" s="45">
        <v>286648</v>
      </c>
      <c r="G5" s="45">
        <v>314551</v>
      </c>
    </row>
    <row r="6" spans="1:7" ht="17.5" customHeight="1" x14ac:dyDescent="0.3">
      <c r="C6" s="45"/>
      <c r="D6" s="45"/>
      <c r="E6" s="41"/>
      <c r="F6" s="45"/>
      <c r="G6" s="45"/>
    </row>
    <row r="7" spans="1:7" s="43" customFormat="1" ht="17.5" customHeight="1" x14ac:dyDescent="0.3">
      <c r="A7" s="46" t="s">
        <v>34</v>
      </c>
      <c r="B7" s="46"/>
      <c r="C7" s="50">
        <f>SUM(C8:C11)</f>
        <v>-1026850</v>
      </c>
      <c r="D7" s="50">
        <f>SUM(D8:D11)</f>
        <v>-674914</v>
      </c>
      <c r="E7" s="40"/>
      <c r="F7" s="50">
        <f>SUM(F8:F11)</f>
        <v>-1904060</v>
      </c>
      <c r="G7" s="50">
        <f>SUM(G8:G11)</f>
        <v>-1114397</v>
      </c>
    </row>
    <row r="8" spans="1:7" ht="17.5" customHeight="1" x14ac:dyDescent="0.3">
      <c r="B8" s="23" t="s">
        <v>125</v>
      </c>
      <c r="C8" s="45">
        <v>-27011</v>
      </c>
      <c r="D8" s="45">
        <v>-3303</v>
      </c>
      <c r="E8" s="41"/>
      <c r="F8" s="45">
        <v>-34909</v>
      </c>
      <c r="G8" s="45">
        <v>-4046</v>
      </c>
    </row>
    <row r="9" spans="1:7" ht="17.5" customHeight="1" x14ac:dyDescent="0.3">
      <c r="B9" s="23" t="s">
        <v>35</v>
      </c>
      <c r="C9" s="45">
        <v>-781830</v>
      </c>
      <c r="D9" s="45">
        <v>-501872</v>
      </c>
      <c r="E9" s="41"/>
      <c r="F9" s="45">
        <v>-1526404</v>
      </c>
      <c r="G9" s="45">
        <v>-952532</v>
      </c>
    </row>
    <row r="10" spans="1:7" ht="17.5" customHeight="1" x14ac:dyDescent="0.3">
      <c r="B10" s="23" t="s">
        <v>65</v>
      </c>
      <c r="C10" s="45">
        <v>-218812</v>
      </c>
      <c r="D10" s="45">
        <v>-168939</v>
      </c>
      <c r="E10" s="41"/>
      <c r="F10" s="45">
        <v>-344280</v>
      </c>
      <c r="G10" s="45">
        <v>-154056</v>
      </c>
    </row>
    <row r="11" spans="1:7" ht="17.5" customHeight="1" x14ac:dyDescent="0.3">
      <c r="B11" s="23" t="s">
        <v>118</v>
      </c>
      <c r="C11" s="45">
        <v>803</v>
      </c>
      <c r="D11" s="45">
        <v>-800</v>
      </c>
      <c r="E11" s="41"/>
      <c r="F11" s="45">
        <v>1533</v>
      </c>
      <c r="G11" s="45">
        <v>-3763</v>
      </c>
    </row>
    <row r="12" spans="1:7" ht="17.5" customHeight="1" x14ac:dyDescent="0.3">
      <c r="C12" s="45"/>
      <c r="D12" s="45"/>
      <c r="E12" s="41"/>
      <c r="F12" s="45"/>
      <c r="G12" s="45"/>
    </row>
    <row r="13" spans="1:7" s="43" customFormat="1" ht="17.5" customHeight="1" x14ac:dyDescent="0.3">
      <c r="A13" s="46" t="s">
        <v>36</v>
      </c>
      <c r="B13" s="46"/>
      <c r="C13" s="50">
        <f>C3+C7</f>
        <v>580247</v>
      </c>
      <c r="D13" s="50">
        <f>D3+D7</f>
        <v>474700</v>
      </c>
      <c r="E13" s="40"/>
      <c r="F13" s="50">
        <f>F3+F7</f>
        <v>1008878</v>
      </c>
      <c r="G13" s="50">
        <f>G3+G7</f>
        <v>1102021</v>
      </c>
    </row>
    <row r="14" spans="1:7" ht="17.5" customHeight="1" x14ac:dyDescent="0.3">
      <c r="C14" s="45"/>
      <c r="D14" s="45"/>
      <c r="E14" s="41"/>
      <c r="F14" s="45"/>
      <c r="G14" s="45"/>
    </row>
    <row r="15" spans="1:7" ht="17.5" customHeight="1" x14ac:dyDescent="0.3">
      <c r="A15" s="43" t="s">
        <v>37</v>
      </c>
      <c r="B15" s="43"/>
      <c r="C15" s="44">
        <f>C16+C17</f>
        <v>65591</v>
      </c>
      <c r="D15" s="44">
        <f>D16+D17</f>
        <v>38873</v>
      </c>
      <c r="E15" s="41"/>
      <c r="F15" s="44">
        <f>F16+F17</f>
        <v>110179</v>
      </c>
      <c r="G15" s="44">
        <f>G16+G17</f>
        <v>69960</v>
      </c>
    </row>
    <row r="16" spans="1:7" ht="17.5" customHeight="1" x14ac:dyDescent="0.3">
      <c r="B16" s="23" t="s">
        <v>38</v>
      </c>
      <c r="C16" s="45">
        <v>34477</v>
      </c>
      <c r="D16" s="45">
        <v>28075</v>
      </c>
      <c r="E16" s="41"/>
      <c r="F16" s="45">
        <v>67205</v>
      </c>
      <c r="G16" s="45">
        <v>50352</v>
      </c>
    </row>
    <row r="17" spans="1:7" ht="17.5" customHeight="1" x14ac:dyDescent="0.3">
      <c r="B17" s="23" t="s">
        <v>37</v>
      </c>
      <c r="C17" s="45">
        <v>31114</v>
      </c>
      <c r="D17" s="45">
        <v>10798</v>
      </c>
      <c r="E17" s="41"/>
      <c r="F17" s="45">
        <v>42974</v>
      </c>
      <c r="G17" s="45">
        <v>19608</v>
      </c>
    </row>
    <row r="18" spans="1:7" ht="17.5" customHeight="1" x14ac:dyDescent="0.3">
      <c r="A18" s="43" t="s">
        <v>39</v>
      </c>
      <c r="B18" s="43"/>
      <c r="C18" s="44">
        <f>SUM(C19:C22)</f>
        <v>-252079</v>
      </c>
      <c r="D18" s="44">
        <f>SUM(D19:D22)</f>
        <v>-237604</v>
      </c>
      <c r="E18" s="41"/>
      <c r="F18" s="44">
        <f>SUM(F19:F22)</f>
        <v>-467031</v>
      </c>
      <c r="G18" s="44">
        <f>SUM(G19:G22)</f>
        <v>-436490</v>
      </c>
    </row>
    <row r="19" spans="1:7" ht="17.5" customHeight="1" x14ac:dyDescent="0.3">
      <c r="B19" s="23" t="s">
        <v>40</v>
      </c>
      <c r="C19" s="45">
        <v>-137536</v>
      </c>
      <c r="D19" s="45">
        <v>-121606</v>
      </c>
      <c r="E19" s="41"/>
      <c r="F19" s="45">
        <v>-262580</v>
      </c>
      <c r="G19" s="45">
        <v>-231512</v>
      </c>
    </row>
    <row r="20" spans="1:7" ht="17.5" customHeight="1" x14ac:dyDescent="0.3">
      <c r="B20" s="23" t="s">
        <v>41</v>
      </c>
      <c r="C20" s="45">
        <v>-62338</v>
      </c>
      <c r="D20" s="45">
        <v>-51182</v>
      </c>
      <c r="E20" s="41"/>
      <c r="F20" s="45">
        <v>-103871</v>
      </c>
      <c r="G20" s="45">
        <v>-85753</v>
      </c>
    </row>
    <row r="21" spans="1:7" ht="17.5" customHeight="1" x14ac:dyDescent="0.3">
      <c r="B21" s="23" t="s">
        <v>42</v>
      </c>
      <c r="C21" s="45">
        <v>-33067</v>
      </c>
      <c r="D21" s="45">
        <v>-29932</v>
      </c>
      <c r="E21" s="41"/>
      <c r="F21" s="45">
        <v>-62055</v>
      </c>
      <c r="G21" s="45">
        <v>-60584</v>
      </c>
    </row>
    <row r="22" spans="1:7" ht="17.5" customHeight="1" x14ac:dyDescent="0.3">
      <c r="B22" s="23" t="s">
        <v>43</v>
      </c>
      <c r="C22" s="45">
        <v>-19138</v>
      </c>
      <c r="D22" s="45">
        <v>-34884</v>
      </c>
      <c r="E22" s="41"/>
      <c r="F22" s="45">
        <v>-38525</v>
      </c>
      <c r="G22" s="45">
        <v>-58641</v>
      </c>
    </row>
    <row r="23" spans="1:7" ht="17.5" customHeight="1" x14ac:dyDescent="0.3">
      <c r="A23" s="43" t="s">
        <v>44</v>
      </c>
      <c r="B23" s="43"/>
      <c r="C23" s="44">
        <f>SUM(C24:C26)</f>
        <v>-22837</v>
      </c>
      <c r="D23" s="44">
        <f>SUM(D24:D26)</f>
        <v>-7276</v>
      </c>
      <c r="E23" s="41"/>
      <c r="F23" s="44">
        <f>SUM(F24:F26)</f>
        <v>-38293</v>
      </c>
      <c r="G23" s="44">
        <f>SUM(G24:G26)</f>
        <v>-20722</v>
      </c>
    </row>
    <row r="24" spans="1:7" ht="17.5" customHeight="1" x14ac:dyDescent="0.3">
      <c r="B24" s="23" t="s">
        <v>45</v>
      </c>
      <c r="C24" s="45">
        <v>-16398</v>
      </c>
      <c r="D24" s="45">
        <v>-3957</v>
      </c>
      <c r="E24" s="41"/>
      <c r="F24" s="45">
        <v>-25025</v>
      </c>
      <c r="G24" s="45">
        <v>-6074</v>
      </c>
    </row>
    <row r="25" spans="1:7" ht="17.5" customHeight="1" x14ac:dyDescent="0.3">
      <c r="B25" s="23" t="s">
        <v>46</v>
      </c>
      <c r="C25" s="45">
        <v>-3516</v>
      </c>
      <c r="D25" s="45">
        <v>-2330</v>
      </c>
      <c r="E25" s="41"/>
      <c r="F25" s="45">
        <v>-7077</v>
      </c>
      <c r="G25" s="45">
        <v>-12468</v>
      </c>
    </row>
    <row r="26" spans="1:7" ht="17.5" customHeight="1" x14ac:dyDescent="0.3">
      <c r="B26" s="23" t="s">
        <v>47</v>
      </c>
      <c r="C26" s="45">
        <v>-2923</v>
      </c>
      <c r="D26" s="45">
        <v>-989</v>
      </c>
      <c r="E26" s="41"/>
      <c r="F26" s="45">
        <v>-6191</v>
      </c>
      <c r="G26" s="45">
        <v>-2180</v>
      </c>
    </row>
    <row r="27" spans="1:7" ht="17.5" customHeight="1" x14ac:dyDescent="0.3">
      <c r="C27" s="45"/>
      <c r="D27" s="45"/>
      <c r="E27" s="41"/>
      <c r="F27" s="45"/>
      <c r="G27" s="45"/>
    </row>
    <row r="28" spans="1:7" s="43" customFormat="1" ht="17.5" customHeight="1" x14ac:dyDescent="0.3">
      <c r="A28" s="46" t="s">
        <v>48</v>
      </c>
      <c r="B28" s="46"/>
      <c r="C28" s="50">
        <f>C13+C15+C18+C23</f>
        <v>370922</v>
      </c>
      <c r="D28" s="50">
        <f>D13+D15+D18+D23</f>
        <v>268693</v>
      </c>
      <c r="E28" s="40"/>
      <c r="F28" s="50">
        <f>F13+F15+F18+F23</f>
        <v>613733</v>
      </c>
      <c r="G28" s="50">
        <f>G13+G15+G18+G23</f>
        <v>714769</v>
      </c>
    </row>
    <row r="29" spans="1:7" ht="17.5" customHeight="1" x14ac:dyDescent="0.3">
      <c r="C29" s="45"/>
      <c r="D29" s="45"/>
      <c r="E29" s="41"/>
      <c r="F29" s="45"/>
      <c r="G29" s="45"/>
    </row>
    <row r="30" spans="1:7" s="43" customFormat="1" ht="17.5" customHeight="1" x14ac:dyDescent="0.3">
      <c r="A30" s="23" t="s">
        <v>121</v>
      </c>
      <c r="C30" s="44">
        <v>4190</v>
      </c>
      <c r="D30" s="44">
        <v>2590</v>
      </c>
      <c r="E30" s="40"/>
      <c r="F30" s="44">
        <v>6278</v>
      </c>
      <c r="G30" s="44">
        <v>6344</v>
      </c>
    </row>
    <row r="31" spans="1:7" ht="17.5" customHeight="1" x14ac:dyDescent="0.3">
      <c r="C31" s="45"/>
      <c r="D31" s="45"/>
      <c r="E31" s="41"/>
      <c r="F31" s="45"/>
      <c r="G31" s="45"/>
    </row>
    <row r="32" spans="1:7" ht="17.5" customHeight="1" x14ac:dyDescent="0.3">
      <c r="A32" s="46" t="s">
        <v>49</v>
      </c>
      <c r="B32" s="46"/>
      <c r="C32" s="50">
        <f>C28+C30</f>
        <v>375112</v>
      </c>
      <c r="D32" s="50">
        <f>D28+D30</f>
        <v>271283</v>
      </c>
      <c r="E32" s="41"/>
      <c r="F32" s="50">
        <f>F28+F30</f>
        <v>620011</v>
      </c>
      <c r="G32" s="50">
        <f>G28+G30</f>
        <v>721113</v>
      </c>
    </row>
    <row r="33" spans="1:7" ht="17.5" customHeight="1" x14ac:dyDescent="0.3">
      <c r="C33" s="45"/>
      <c r="D33" s="45"/>
      <c r="E33" s="41"/>
      <c r="F33" s="45"/>
      <c r="G33" s="45"/>
    </row>
    <row r="34" spans="1:7" ht="17.5" customHeight="1" x14ac:dyDescent="0.3">
      <c r="A34" s="43" t="s">
        <v>146</v>
      </c>
      <c r="B34" s="43"/>
      <c r="C34" s="44">
        <f>C35+C36</f>
        <v>-21976</v>
      </c>
      <c r="D34" s="44">
        <f>D35+D36</f>
        <v>8609</v>
      </c>
      <c r="E34" s="41"/>
      <c r="F34" s="44">
        <f>F35+F36</f>
        <v>-127327</v>
      </c>
      <c r="G34" s="44">
        <f>G35+G36</f>
        <v>-186295</v>
      </c>
    </row>
    <row r="35" spans="1:7" ht="17.5" customHeight="1" x14ac:dyDescent="0.3">
      <c r="B35" s="23" t="s">
        <v>50</v>
      </c>
      <c r="C35" s="45">
        <v>-49060</v>
      </c>
      <c r="D35" s="45">
        <v>-31310</v>
      </c>
      <c r="E35" s="41"/>
      <c r="F35" s="45">
        <v>-214073</v>
      </c>
      <c r="G35" s="45">
        <v>-231659</v>
      </c>
    </row>
    <row r="36" spans="1:7" ht="17.5" customHeight="1" x14ac:dyDescent="0.3">
      <c r="B36" s="23" t="s">
        <v>51</v>
      </c>
      <c r="C36" s="45">
        <v>27084</v>
      </c>
      <c r="D36" s="45">
        <v>39919</v>
      </c>
      <c r="E36" s="41"/>
      <c r="F36" s="45">
        <v>86746</v>
      </c>
      <c r="G36" s="45">
        <v>45364</v>
      </c>
    </row>
    <row r="37" spans="1:7" ht="17.5" customHeight="1" x14ac:dyDescent="0.3">
      <c r="A37" s="43" t="s">
        <v>52</v>
      </c>
      <c r="B37" s="43"/>
      <c r="C37" s="44">
        <v>-10274</v>
      </c>
      <c r="D37" s="44">
        <v>-3262</v>
      </c>
      <c r="E37" s="41"/>
      <c r="F37" s="44">
        <v>-20231</v>
      </c>
      <c r="G37" s="44">
        <v>-17568</v>
      </c>
    </row>
    <row r="38" spans="1:7" ht="17.5" customHeight="1" thickBot="1" x14ac:dyDescent="0.35">
      <c r="C38" s="45"/>
      <c r="D38" s="45"/>
      <c r="E38" s="41"/>
      <c r="F38" s="45"/>
      <c r="G38" s="45"/>
    </row>
    <row r="39" spans="1:7" ht="17.5" customHeight="1" thickBot="1" x14ac:dyDescent="0.35">
      <c r="A39" s="51" t="s">
        <v>53</v>
      </c>
      <c r="B39" s="51"/>
      <c r="C39" s="52">
        <f>C32+C34+C37</f>
        <v>342862</v>
      </c>
      <c r="D39" s="52">
        <f>D32+D34+D37</f>
        <v>276630</v>
      </c>
      <c r="E39" s="41"/>
      <c r="F39" s="52">
        <f>F32+F34+F37</f>
        <v>472453</v>
      </c>
      <c r="G39" s="52">
        <f>G32+G34+G37</f>
        <v>517250</v>
      </c>
    </row>
    <row r="40" spans="1:7" x14ac:dyDescent="0.3">
      <c r="C40" s="45"/>
      <c r="D40" s="45"/>
      <c r="E40" s="41"/>
      <c r="F40" s="45"/>
      <c r="G40" s="45"/>
    </row>
    <row r="41" spans="1:7" x14ac:dyDescent="0.3">
      <c r="A41" s="53" t="s">
        <v>147</v>
      </c>
      <c r="B41" s="53"/>
      <c r="C41" s="65">
        <v>0.14000000000000001</v>
      </c>
      <c r="D41" s="65">
        <v>0.14000000000000001</v>
      </c>
      <c r="E41" s="66"/>
      <c r="F41" s="65">
        <v>0.26</v>
      </c>
      <c r="G41" s="65">
        <v>0.26</v>
      </c>
    </row>
    <row r="42" spans="1:7" x14ac:dyDescent="0.3">
      <c r="C42" s="45"/>
      <c r="D42" s="45"/>
      <c r="F42" s="45"/>
      <c r="G42" s="45"/>
    </row>
  </sheetData>
  <mergeCells count="2">
    <mergeCell ref="C1:D1"/>
    <mergeCell ref="F1:G1"/>
  </mergeCells>
  <pageMargins left="0.23622047244094491" right="3.937007874015748E-2" top="0.74803149606299213" bottom="0.74803149606299213" header="0.31496062992125984" footer="0.31496062992125984"/>
  <pageSetup paperSize="9" scale="9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8"/>
  <sheetViews>
    <sheetView showGridLines="0" workbookViewId="0">
      <selection activeCell="G12" sqref="G12"/>
    </sheetView>
  </sheetViews>
  <sheetFormatPr defaultColWidth="0" defaultRowHeight="13" zeroHeight="1" x14ac:dyDescent="0.35"/>
  <cols>
    <col min="1" max="1" width="2.453125" style="31" customWidth="1"/>
    <col min="2" max="2" width="54" style="31" customWidth="1"/>
    <col min="3" max="4" width="13.54296875" style="80" customWidth="1"/>
    <col min="5" max="5" width="3.54296875" style="31" customWidth="1"/>
    <col min="6" max="7" width="13.54296875" style="80" customWidth="1"/>
    <col min="8" max="16384" width="9.1796875" style="31" hidden="1"/>
  </cols>
  <sheetData>
    <row r="1" spans="1:7" ht="17.5" customHeight="1" thickBot="1" x14ac:dyDescent="0.4">
      <c r="C1" s="83" t="s">
        <v>88</v>
      </c>
      <c r="D1" s="83"/>
      <c r="E1" s="70"/>
      <c r="F1" s="83" t="s">
        <v>89</v>
      </c>
      <c r="G1" s="83"/>
    </row>
    <row r="2" spans="1:7" ht="17.5" customHeight="1" thickBot="1" x14ac:dyDescent="0.4">
      <c r="C2" s="71">
        <v>2024</v>
      </c>
      <c r="D2" s="71">
        <v>2023</v>
      </c>
      <c r="E2" s="72"/>
      <c r="F2" s="71">
        <v>2024</v>
      </c>
      <c r="G2" s="71">
        <v>2023</v>
      </c>
    </row>
    <row r="3" spans="1:7" ht="17.5" customHeight="1" x14ac:dyDescent="0.35">
      <c r="A3" s="73" t="s">
        <v>126</v>
      </c>
      <c r="B3" s="73"/>
      <c r="C3" s="74">
        <f>DR!C39</f>
        <v>342862</v>
      </c>
      <c r="D3" s="74">
        <f>DR!D39</f>
        <v>276630</v>
      </c>
      <c r="E3" s="72"/>
      <c r="F3" s="74">
        <f>DR!F39</f>
        <v>472453</v>
      </c>
      <c r="G3" s="74">
        <f>DR!G39</f>
        <v>517250</v>
      </c>
    </row>
    <row r="4" spans="1:7" ht="17.5" customHeight="1" x14ac:dyDescent="0.35">
      <c r="C4" s="75"/>
      <c r="D4" s="75"/>
      <c r="E4" s="72"/>
      <c r="F4" s="75"/>
      <c r="G4" s="75"/>
    </row>
    <row r="5" spans="1:7" ht="17.5" customHeight="1" x14ac:dyDescent="0.35">
      <c r="A5" s="29" t="s">
        <v>148</v>
      </c>
      <c r="C5" s="75"/>
      <c r="D5" s="75"/>
      <c r="E5" s="72"/>
      <c r="F5" s="75"/>
      <c r="G5" s="75"/>
    </row>
    <row r="6" spans="1:7" ht="17.5" customHeight="1" x14ac:dyDescent="0.35">
      <c r="A6" s="29" t="s">
        <v>81</v>
      </c>
      <c r="B6" s="29"/>
      <c r="C6" s="57">
        <f>C7+C8</f>
        <v>-4</v>
      </c>
      <c r="D6" s="57">
        <f>D7+D8</f>
        <v>1264</v>
      </c>
      <c r="E6" s="72"/>
      <c r="F6" s="57">
        <f>F7+F8</f>
        <v>2805</v>
      </c>
      <c r="G6" s="57">
        <f>G7+G8</f>
        <v>1099</v>
      </c>
    </row>
    <row r="7" spans="1:7" ht="17.5" customHeight="1" x14ac:dyDescent="0.35">
      <c r="B7" s="31" t="s">
        <v>141</v>
      </c>
      <c r="C7" s="59">
        <v>-4</v>
      </c>
      <c r="D7" s="59">
        <v>1604</v>
      </c>
      <c r="E7" s="72"/>
      <c r="F7" s="59">
        <f>1203+4</f>
        <v>1207</v>
      </c>
      <c r="G7" s="59">
        <v>1303</v>
      </c>
    </row>
    <row r="8" spans="1:7" ht="17.5" customHeight="1" x14ac:dyDescent="0.35">
      <c r="B8" s="31" t="s">
        <v>82</v>
      </c>
      <c r="C8" s="59"/>
      <c r="D8" s="59">
        <v>-340</v>
      </c>
      <c r="E8" s="72"/>
      <c r="F8" s="59">
        <v>1598</v>
      </c>
      <c r="G8" s="59">
        <v>-204</v>
      </c>
    </row>
    <row r="9" spans="1:7" ht="17.5" customHeight="1" x14ac:dyDescent="0.35">
      <c r="C9" s="75"/>
      <c r="D9" s="75"/>
      <c r="E9" s="72"/>
      <c r="F9" s="75"/>
      <c r="G9" s="75"/>
    </row>
    <row r="10" spans="1:7" ht="17.5" customHeight="1" x14ac:dyDescent="0.35">
      <c r="A10" s="29" t="s">
        <v>149</v>
      </c>
      <c r="C10" s="75"/>
      <c r="D10" s="75"/>
      <c r="E10" s="72"/>
      <c r="F10" s="75"/>
      <c r="G10" s="75"/>
    </row>
    <row r="11" spans="1:7" ht="17.5" customHeight="1" x14ac:dyDescent="0.35">
      <c r="A11" s="29" t="s">
        <v>85</v>
      </c>
      <c r="B11" s="29"/>
      <c r="C11" s="57">
        <f>C12+C13</f>
        <v>-32763</v>
      </c>
      <c r="D11" s="57">
        <f>D12+D13</f>
        <v>-52623</v>
      </c>
      <c r="E11" s="72"/>
      <c r="F11" s="57">
        <f>F12+F13</f>
        <v>-54672</v>
      </c>
      <c r="G11" s="57">
        <f>G12+G13</f>
        <v>-25684</v>
      </c>
    </row>
    <row r="12" spans="1:7" ht="17.5" customHeight="1" x14ac:dyDescent="0.35">
      <c r="B12" s="31" t="s">
        <v>140</v>
      </c>
      <c r="C12" s="59">
        <v>-48719</v>
      </c>
      <c r="D12" s="59">
        <v>-67619</v>
      </c>
      <c r="E12" s="72"/>
      <c r="F12" s="59">
        <v>-74916</v>
      </c>
      <c r="G12" s="59">
        <v>-34362</v>
      </c>
    </row>
    <row r="13" spans="1:7" ht="17.5" customHeight="1" x14ac:dyDescent="0.35">
      <c r="B13" s="31" t="s">
        <v>82</v>
      </c>
      <c r="C13" s="59">
        <v>15956</v>
      </c>
      <c r="D13" s="59">
        <v>14996</v>
      </c>
      <c r="E13" s="72"/>
      <c r="F13" s="59">
        <v>20244</v>
      </c>
      <c r="G13" s="59">
        <v>8678</v>
      </c>
    </row>
    <row r="14" spans="1:7" ht="17.5" customHeight="1" x14ac:dyDescent="0.35">
      <c r="C14" s="75"/>
      <c r="D14" s="75"/>
      <c r="E14" s="72"/>
      <c r="F14" s="75"/>
      <c r="G14" s="75"/>
    </row>
    <row r="15" spans="1:7" ht="17.5" customHeight="1" x14ac:dyDescent="0.35">
      <c r="A15" s="76" t="s">
        <v>83</v>
      </c>
      <c r="B15" s="76"/>
      <c r="C15" s="77">
        <f>C6+C11</f>
        <v>-32767</v>
      </c>
      <c r="D15" s="77">
        <f>D6+D11</f>
        <v>-51359</v>
      </c>
      <c r="E15" s="72"/>
      <c r="F15" s="77">
        <f>F6+F11</f>
        <v>-51867</v>
      </c>
      <c r="G15" s="77">
        <f>G6+G11</f>
        <v>-24585</v>
      </c>
    </row>
    <row r="16" spans="1:7" ht="17.5" customHeight="1" thickBot="1" x14ac:dyDescent="0.4">
      <c r="C16" s="75"/>
      <c r="D16" s="75"/>
      <c r="E16" s="72"/>
      <c r="F16" s="75"/>
      <c r="G16" s="75"/>
    </row>
    <row r="17" spans="1:7" ht="17.5" customHeight="1" thickBot="1" x14ac:dyDescent="0.4">
      <c r="A17" s="78" t="s">
        <v>84</v>
      </c>
      <c r="B17" s="78"/>
      <c r="C17" s="79">
        <f>C3+C15</f>
        <v>310095</v>
      </c>
      <c r="D17" s="79">
        <f>D3+D15</f>
        <v>225271</v>
      </c>
      <c r="E17" s="72"/>
      <c r="F17" s="79">
        <f>F3+F15</f>
        <v>420586</v>
      </c>
      <c r="G17" s="79">
        <f>G3+G15</f>
        <v>492665</v>
      </c>
    </row>
    <row r="18" spans="1:7" x14ac:dyDescent="0.35"/>
  </sheetData>
  <mergeCells count="2">
    <mergeCell ref="C1:D1"/>
    <mergeCell ref="F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41"/>
  <sheetViews>
    <sheetView showGridLines="0" topLeftCell="A24" workbookViewId="0">
      <selection activeCell="E6" sqref="E6"/>
    </sheetView>
  </sheetViews>
  <sheetFormatPr defaultColWidth="9.1796875" defaultRowHeight="13" x14ac:dyDescent="0.3"/>
  <cols>
    <col min="1" max="1" width="27.26953125" style="23" bestFit="1" customWidth="1"/>
    <col min="2" max="2" width="17.453125" style="39" customWidth="1"/>
    <col min="3" max="3" width="18.26953125" style="39" customWidth="1"/>
    <col min="4" max="4" width="1.1796875" style="39" customWidth="1"/>
    <col min="5" max="5" width="17.453125" style="39" customWidth="1"/>
    <col min="6" max="6" width="1.1796875" style="39" customWidth="1"/>
    <col min="7" max="7" width="17.26953125" style="39" customWidth="1"/>
    <col min="8" max="8" width="1" style="39" customWidth="1"/>
    <col min="9" max="9" width="13.81640625" style="39" customWidth="1"/>
    <col min="10" max="10" width="1.1796875" style="39" customWidth="1"/>
    <col min="11" max="11" width="15.54296875" style="39" customWidth="1"/>
    <col min="12" max="16384" width="9.1796875" style="23"/>
  </cols>
  <sheetData>
    <row r="1" spans="1:11" ht="18.649999999999999" customHeight="1" x14ac:dyDescent="0.3">
      <c r="B1" s="24"/>
      <c r="C1" s="24" t="s">
        <v>27</v>
      </c>
      <c r="D1" s="25"/>
      <c r="E1" s="24" t="s">
        <v>119</v>
      </c>
      <c r="F1" s="26"/>
      <c r="G1" s="25" t="s">
        <v>54</v>
      </c>
      <c r="H1" s="25"/>
      <c r="I1" s="25" t="s">
        <v>55</v>
      </c>
      <c r="J1" s="25"/>
      <c r="K1" s="26"/>
    </row>
    <row r="2" spans="1:11" ht="18.649999999999999" customHeight="1" thickBot="1" x14ac:dyDescent="0.35">
      <c r="A2" s="27"/>
      <c r="B2" s="28" t="s">
        <v>27</v>
      </c>
      <c r="C2" s="28" t="s">
        <v>62</v>
      </c>
      <c r="D2" s="25"/>
      <c r="E2" s="28" t="s">
        <v>120</v>
      </c>
      <c r="F2" s="25"/>
      <c r="G2" s="28" t="s">
        <v>56</v>
      </c>
      <c r="H2" s="25"/>
      <c r="I2" s="28" t="s">
        <v>57</v>
      </c>
      <c r="J2" s="25"/>
      <c r="K2" s="28" t="s">
        <v>58</v>
      </c>
    </row>
    <row r="3" spans="1:11" s="31" customFormat="1" ht="18.649999999999999" customHeight="1" x14ac:dyDescent="0.35">
      <c r="A3" s="29" t="s">
        <v>130</v>
      </c>
      <c r="B3" s="30">
        <v>2094339</v>
      </c>
      <c r="C3" s="30">
        <v>0</v>
      </c>
      <c r="D3" s="30"/>
      <c r="E3" s="30">
        <v>2101416</v>
      </c>
      <c r="F3" s="30"/>
      <c r="G3" s="30">
        <v>-143604</v>
      </c>
      <c r="H3" s="30"/>
      <c r="I3" s="30">
        <v>0</v>
      </c>
      <c r="J3" s="30"/>
      <c r="K3" s="30">
        <f>SUM(B3:I3)</f>
        <v>4052151</v>
      </c>
    </row>
    <row r="4" spans="1:11" s="31" customFormat="1" ht="18.649999999999999" customHeight="1" x14ac:dyDescent="0.35">
      <c r="A4" s="31" t="s">
        <v>132</v>
      </c>
      <c r="B4" s="32"/>
      <c r="C4" s="32"/>
      <c r="D4" s="32"/>
      <c r="E4" s="32"/>
      <c r="F4" s="32"/>
      <c r="G4" s="32">
        <v>-1264</v>
      </c>
      <c r="H4" s="32"/>
      <c r="I4" s="32"/>
      <c r="J4" s="32"/>
      <c r="K4" s="32">
        <f t="shared" ref="K4:K9" si="0">SUM(B4:I4)</f>
        <v>-1264</v>
      </c>
    </row>
    <row r="5" spans="1:11" s="31" customFormat="1" ht="18.649999999999999" customHeight="1" x14ac:dyDescent="0.35">
      <c r="A5" s="31" t="s">
        <v>133</v>
      </c>
      <c r="B5" s="32"/>
      <c r="C5" s="32"/>
      <c r="D5" s="32"/>
      <c r="E5" s="32"/>
      <c r="F5" s="32"/>
      <c r="G5" s="32">
        <v>52623</v>
      </c>
      <c r="H5" s="32"/>
      <c r="I5" s="32"/>
      <c r="J5" s="32"/>
      <c r="K5" s="32">
        <f t="shared" si="0"/>
        <v>52623</v>
      </c>
    </row>
    <row r="6" spans="1:11" s="31" customFormat="1" ht="18.649999999999999" customHeight="1" x14ac:dyDescent="0.35">
      <c r="A6" s="31" t="s">
        <v>59</v>
      </c>
      <c r="B6" s="32">
        <v>131202</v>
      </c>
      <c r="C6" s="32"/>
      <c r="D6" s="32"/>
      <c r="E6" s="32">
        <v>-131202</v>
      </c>
      <c r="F6" s="32"/>
      <c r="G6" s="32"/>
      <c r="H6" s="32"/>
      <c r="I6" s="32"/>
      <c r="J6" s="32"/>
      <c r="K6" s="32">
        <f t="shared" si="0"/>
        <v>0</v>
      </c>
    </row>
    <row r="7" spans="1:11" s="31" customFormat="1" ht="18.649999999999999" customHeight="1" x14ac:dyDescent="0.35">
      <c r="A7" s="31" t="s">
        <v>139</v>
      </c>
      <c r="B7" s="32"/>
      <c r="C7" s="32"/>
      <c r="D7" s="32"/>
      <c r="E7" s="32">
        <v>-278817</v>
      </c>
      <c r="F7" s="32"/>
      <c r="G7" s="32"/>
      <c r="H7" s="32"/>
      <c r="I7" s="32"/>
      <c r="J7" s="32"/>
      <c r="K7" s="32">
        <f t="shared" si="0"/>
        <v>-278817</v>
      </c>
    </row>
    <row r="8" spans="1:11" s="31" customFormat="1" ht="18.649999999999999" customHeight="1" x14ac:dyDescent="0.35">
      <c r="A8" s="31" t="s">
        <v>60</v>
      </c>
      <c r="B8" s="32"/>
      <c r="C8" s="32"/>
      <c r="D8" s="32"/>
      <c r="E8" s="32"/>
      <c r="F8" s="32"/>
      <c r="G8" s="32"/>
      <c r="H8" s="32"/>
      <c r="I8" s="32">
        <v>276630</v>
      </c>
      <c r="J8" s="32"/>
      <c r="K8" s="32">
        <f t="shared" si="0"/>
        <v>276630</v>
      </c>
    </row>
    <row r="9" spans="1:11" s="31" customFormat="1" ht="18.649999999999999" customHeight="1" x14ac:dyDescent="0.35">
      <c r="A9" s="31" t="s">
        <v>61</v>
      </c>
      <c r="B9" s="32"/>
      <c r="C9" s="32"/>
      <c r="D9" s="32"/>
      <c r="E9" s="32">
        <v>276630</v>
      </c>
      <c r="F9" s="32"/>
      <c r="G9" s="32"/>
      <c r="H9" s="32"/>
      <c r="I9" s="32">
        <v>-276630</v>
      </c>
      <c r="J9" s="32"/>
      <c r="K9" s="32">
        <f t="shared" si="0"/>
        <v>0</v>
      </c>
    </row>
    <row r="10" spans="1:11" s="31" customFormat="1" ht="18.649999999999999" customHeight="1" thickBot="1" x14ac:dyDescent="0.4">
      <c r="A10" s="33" t="s">
        <v>131</v>
      </c>
      <c r="B10" s="34">
        <f>SUM(B3:B9)</f>
        <v>2225541</v>
      </c>
      <c r="C10" s="34">
        <f>SUM(C3:C9)</f>
        <v>0</v>
      </c>
      <c r="D10" s="30"/>
      <c r="E10" s="34">
        <f t="shared" ref="E10:K10" si="1">SUM(E3:E9)</f>
        <v>1968027</v>
      </c>
      <c r="F10" s="30"/>
      <c r="G10" s="34">
        <f t="shared" si="1"/>
        <v>-92245</v>
      </c>
      <c r="H10" s="30"/>
      <c r="I10" s="34">
        <f t="shared" si="1"/>
        <v>0</v>
      </c>
      <c r="J10" s="30"/>
      <c r="K10" s="34">
        <f t="shared" si="1"/>
        <v>4101323</v>
      </c>
    </row>
    <row r="11" spans="1:11" s="31" customFormat="1" ht="18.649999999999999" customHeight="1" thickTop="1" x14ac:dyDescent="0.35">
      <c r="A11" s="29" t="s">
        <v>153</v>
      </c>
      <c r="B11" s="30">
        <v>2388942</v>
      </c>
      <c r="C11" s="30">
        <v>0</v>
      </c>
      <c r="D11" s="30"/>
      <c r="E11" s="30">
        <v>2087566</v>
      </c>
      <c r="F11" s="30"/>
      <c r="G11" s="30">
        <v>-67535</v>
      </c>
      <c r="H11" s="30"/>
      <c r="I11" s="30">
        <v>0</v>
      </c>
      <c r="J11" s="30"/>
      <c r="K11" s="30">
        <f>SUM(B11:I11)</f>
        <v>4408973</v>
      </c>
    </row>
    <row r="12" spans="1:11" s="31" customFormat="1" ht="18.649999999999999" customHeight="1" x14ac:dyDescent="0.35">
      <c r="A12" s="31" t="s">
        <v>132</v>
      </c>
      <c r="B12" s="32"/>
      <c r="C12" s="32"/>
      <c r="D12" s="32"/>
      <c r="E12" s="32"/>
      <c r="F12" s="32"/>
      <c r="G12" s="32">
        <v>4</v>
      </c>
      <c r="H12" s="32"/>
      <c r="I12" s="32"/>
      <c r="J12" s="32"/>
      <c r="K12" s="32">
        <f t="shared" ref="K12:K17" si="2">SUM(B12:I12)</f>
        <v>4</v>
      </c>
    </row>
    <row r="13" spans="1:11" s="31" customFormat="1" ht="18.649999999999999" customHeight="1" x14ac:dyDescent="0.35">
      <c r="A13" s="31" t="s">
        <v>133</v>
      </c>
      <c r="B13" s="32"/>
      <c r="C13" s="32"/>
      <c r="D13" s="32"/>
      <c r="E13" s="32"/>
      <c r="F13" s="32"/>
      <c r="G13" s="32">
        <v>32763</v>
      </c>
      <c r="H13" s="32"/>
      <c r="I13" s="32"/>
      <c r="J13" s="32"/>
      <c r="K13" s="32">
        <f t="shared" si="2"/>
        <v>32763</v>
      </c>
    </row>
    <row r="14" spans="1:11" s="31" customFormat="1" ht="18.649999999999999" customHeight="1" x14ac:dyDescent="0.35">
      <c r="A14" s="31" t="s">
        <v>59</v>
      </c>
      <c r="B14" s="32">
        <v>98391</v>
      </c>
      <c r="C14" s="32"/>
      <c r="D14" s="32"/>
      <c r="E14" s="32">
        <v>-98391</v>
      </c>
      <c r="F14" s="32"/>
      <c r="G14" s="32"/>
      <c r="H14" s="32"/>
      <c r="I14" s="32"/>
      <c r="J14" s="32"/>
      <c r="K14" s="32">
        <f t="shared" si="2"/>
        <v>0</v>
      </c>
    </row>
    <row r="15" spans="1:11" s="31" customFormat="1" ht="18.649999999999999" customHeight="1" x14ac:dyDescent="0.35">
      <c r="A15" s="31" t="s">
        <v>139</v>
      </c>
      <c r="B15" s="32"/>
      <c r="C15" s="32"/>
      <c r="D15" s="32"/>
      <c r="E15" s="32">
        <v>-288704</v>
      </c>
      <c r="F15" s="32"/>
      <c r="G15" s="32"/>
      <c r="H15" s="32"/>
      <c r="I15" s="32"/>
      <c r="J15" s="32"/>
      <c r="K15" s="32">
        <f t="shared" si="2"/>
        <v>-288704</v>
      </c>
    </row>
    <row r="16" spans="1:11" s="31" customFormat="1" ht="18.649999999999999" customHeight="1" x14ac:dyDescent="0.35">
      <c r="A16" s="31" t="s">
        <v>60</v>
      </c>
      <c r="B16" s="32"/>
      <c r="C16" s="32"/>
      <c r="D16" s="32"/>
      <c r="E16" s="32"/>
      <c r="F16" s="32"/>
      <c r="G16" s="32"/>
      <c r="H16" s="32"/>
      <c r="I16" s="32">
        <v>342862</v>
      </c>
      <c r="J16" s="32"/>
      <c r="K16" s="32">
        <f t="shared" si="2"/>
        <v>342862</v>
      </c>
    </row>
    <row r="17" spans="1:11" s="31" customFormat="1" ht="18.649999999999999" customHeight="1" x14ac:dyDescent="0.35">
      <c r="A17" s="31" t="s">
        <v>61</v>
      </c>
      <c r="B17" s="32"/>
      <c r="C17" s="32"/>
      <c r="D17" s="32"/>
      <c r="E17" s="32">
        <v>342862</v>
      </c>
      <c r="F17" s="32"/>
      <c r="G17" s="32"/>
      <c r="H17" s="32"/>
      <c r="I17" s="32">
        <v>-342862</v>
      </c>
      <c r="J17" s="32"/>
      <c r="K17" s="32">
        <f t="shared" si="2"/>
        <v>0</v>
      </c>
    </row>
    <row r="18" spans="1:11" s="31" customFormat="1" ht="18.649999999999999" customHeight="1" thickBot="1" x14ac:dyDescent="0.4">
      <c r="A18" s="33" t="s">
        <v>156</v>
      </c>
      <c r="B18" s="34">
        <f>SUM(B11:B17)</f>
        <v>2487333</v>
      </c>
      <c r="C18" s="34">
        <f>SUM(C11:C17)</f>
        <v>0</v>
      </c>
      <c r="D18" s="30"/>
      <c r="E18" s="34">
        <f t="shared" ref="E18:K18" si="3">SUM(E11:E17)</f>
        <v>2043333</v>
      </c>
      <c r="F18" s="30"/>
      <c r="G18" s="34">
        <f t="shared" si="3"/>
        <v>-34768</v>
      </c>
      <c r="H18" s="30"/>
      <c r="I18" s="34">
        <f t="shared" si="3"/>
        <v>0</v>
      </c>
      <c r="J18" s="30"/>
      <c r="K18" s="34">
        <f t="shared" si="3"/>
        <v>4495898</v>
      </c>
    </row>
    <row r="19" spans="1:11" s="31" customFormat="1" ht="13.5" thickTop="1" x14ac:dyDescent="0.35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</row>
    <row r="20" spans="1:11" s="31" customFormat="1" ht="18" customHeight="1" x14ac:dyDescent="0.35">
      <c r="A20" s="37" t="s">
        <v>154</v>
      </c>
      <c r="B20" s="38">
        <v>1971507</v>
      </c>
      <c r="C20" s="38">
        <v>0</v>
      </c>
      <c r="D20" s="30"/>
      <c r="E20" s="38">
        <v>1983628</v>
      </c>
      <c r="F20" s="38"/>
      <c r="G20" s="38">
        <v>-116830</v>
      </c>
      <c r="H20" s="30"/>
      <c r="I20" s="38">
        <v>0</v>
      </c>
      <c r="J20" s="30"/>
      <c r="K20" s="38">
        <v>3838305</v>
      </c>
    </row>
    <row r="21" spans="1:11" s="31" customFormat="1" ht="18" customHeight="1" x14ac:dyDescent="0.35">
      <c r="A21" s="31" t="s">
        <v>132</v>
      </c>
      <c r="B21" s="32"/>
      <c r="C21" s="32"/>
      <c r="D21" s="32"/>
      <c r="E21" s="32"/>
      <c r="F21" s="32"/>
      <c r="G21" s="32">
        <v>-1099</v>
      </c>
      <c r="H21" s="32"/>
      <c r="I21" s="32"/>
      <c r="J21" s="32"/>
      <c r="K21" s="32">
        <f t="shared" ref="K21:K26" si="4">SUM(B21:I21)</f>
        <v>-1099</v>
      </c>
    </row>
    <row r="22" spans="1:11" ht="18" customHeight="1" x14ac:dyDescent="0.3">
      <c r="A22" s="31" t="s">
        <v>133</v>
      </c>
      <c r="B22" s="32"/>
      <c r="C22" s="32"/>
      <c r="D22" s="32"/>
      <c r="E22" s="32"/>
      <c r="F22" s="32"/>
      <c r="G22" s="32">
        <v>25684</v>
      </c>
      <c r="H22" s="32"/>
      <c r="I22" s="32"/>
      <c r="J22" s="32"/>
      <c r="K22" s="32">
        <f t="shared" si="4"/>
        <v>25684</v>
      </c>
    </row>
    <row r="23" spans="1:11" ht="18" customHeight="1" x14ac:dyDescent="0.3">
      <c r="A23" s="31" t="s">
        <v>59</v>
      </c>
      <c r="B23" s="32">
        <v>254034</v>
      </c>
      <c r="C23" s="32"/>
      <c r="D23" s="32"/>
      <c r="E23" s="32">
        <v>-254034</v>
      </c>
      <c r="F23" s="32"/>
      <c r="G23" s="32"/>
      <c r="H23" s="32"/>
      <c r="I23" s="32"/>
      <c r="J23" s="32"/>
      <c r="K23" s="32">
        <f t="shared" si="4"/>
        <v>0</v>
      </c>
    </row>
    <row r="24" spans="1:11" ht="18" customHeight="1" x14ac:dyDescent="0.3">
      <c r="A24" s="31" t="s">
        <v>139</v>
      </c>
      <c r="B24" s="32"/>
      <c r="C24" s="32"/>
      <c r="D24" s="32"/>
      <c r="E24" s="32">
        <v>-278817</v>
      </c>
      <c r="F24" s="32"/>
      <c r="G24" s="32"/>
      <c r="H24" s="32"/>
      <c r="I24" s="32"/>
      <c r="J24" s="32"/>
      <c r="K24" s="32">
        <f t="shared" si="4"/>
        <v>-278817</v>
      </c>
    </row>
    <row r="25" spans="1:11" ht="18" customHeight="1" x14ac:dyDescent="0.3">
      <c r="A25" s="31" t="s">
        <v>127</v>
      </c>
      <c r="B25" s="32"/>
      <c r="C25" s="32"/>
      <c r="D25" s="32"/>
      <c r="E25" s="32"/>
      <c r="F25" s="32"/>
      <c r="G25" s="32"/>
      <c r="H25" s="32"/>
      <c r="I25" s="32">
        <v>517250</v>
      </c>
      <c r="J25" s="32"/>
      <c r="K25" s="32">
        <f t="shared" si="4"/>
        <v>517250</v>
      </c>
    </row>
    <row r="26" spans="1:11" ht="18" customHeight="1" x14ac:dyDescent="0.3">
      <c r="A26" s="31" t="s">
        <v>61</v>
      </c>
      <c r="B26" s="32"/>
      <c r="C26" s="32"/>
      <c r="D26" s="32"/>
      <c r="E26" s="32">
        <v>517250</v>
      </c>
      <c r="F26" s="32"/>
      <c r="G26" s="32"/>
      <c r="H26" s="32"/>
      <c r="I26" s="32">
        <v>-517250</v>
      </c>
      <c r="J26" s="32"/>
      <c r="K26" s="32">
        <f t="shared" si="4"/>
        <v>0</v>
      </c>
    </row>
    <row r="27" spans="1:11" ht="18" customHeight="1" thickBot="1" x14ac:dyDescent="0.35">
      <c r="A27" s="33" t="s">
        <v>155</v>
      </c>
      <c r="B27" s="34">
        <f>SUM(B20:B26)</f>
        <v>2225541</v>
      </c>
      <c r="C27" s="34">
        <f>SUM(C20:C26)</f>
        <v>0</v>
      </c>
      <c r="D27" s="30"/>
      <c r="E27" s="34">
        <f>SUM(E20:E26)</f>
        <v>1968027</v>
      </c>
      <c r="F27" s="30"/>
      <c r="G27" s="34">
        <f>SUM(G20:G26)</f>
        <v>-92245</v>
      </c>
      <c r="H27" s="30"/>
      <c r="I27" s="34">
        <f>SUM(I20:I26)</f>
        <v>0</v>
      </c>
      <c r="J27" s="30"/>
      <c r="K27" s="34">
        <f>SUM(K20:K26)</f>
        <v>4101323</v>
      </c>
    </row>
    <row r="28" spans="1:11" ht="18" customHeight="1" thickTop="1" x14ac:dyDescent="0.3">
      <c r="A28" s="31" t="s">
        <v>132</v>
      </c>
      <c r="B28" s="32"/>
      <c r="C28" s="32"/>
      <c r="D28" s="32"/>
      <c r="E28" s="32"/>
      <c r="F28" s="32"/>
      <c r="G28" s="32">
        <v>2805</v>
      </c>
      <c r="H28" s="32"/>
      <c r="I28" s="32"/>
      <c r="J28" s="32"/>
      <c r="K28" s="32">
        <f t="shared" ref="K28:K33" si="5">SUM(B28:I28)</f>
        <v>2805</v>
      </c>
    </row>
    <row r="29" spans="1:11" ht="18" customHeight="1" x14ac:dyDescent="0.3">
      <c r="A29" s="31" t="s">
        <v>133</v>
      </c>
      <c r="B29" s="32"/>
      <c r="C29" s="32"/>
      <c r="D29" s="32"/>
      <c r="E29" s="32"/>
      <c r="F29" s="32"/>
      <c r="G29" s="32">
        <v>54672</v>
      </c>
      <c r="H29" s="32"/>
      <c r="I29" s="32"/>
      <c r="J29" s="32"/>
      <c r="K29" s="32">
        <f t="shared" si="5"/>
        <v>54672</v>
      </c>
    </row>
    <row r="30" spans="1:11" ht="18" customHeight="1" x14ac:dyDescent="0.3">
      <c r="A30" s="31" t="s">
        <v>59</v>
      </c>
      <c r="B30" s="32">
        <v>261792</v>
      </c>
      <c r="C30" s="32"/>
      <c r="D30" s="32"/>
      <c r="E30" s="32">
        <v>-108443</v>
      </c>
      <c r="F30" s="32"/>
      <c r="G30" s="32"/>
      <c r="H30" s="32"/>
      <c r="I30" s="32"/>
      <c r="J30" s="32"/>
      <c r="K30" s="32">
        <f t="shared" si="5"/>
        <v>153349</v>
      </c>
    </row>
    <row r="31" spans="1:11" ht="18" customHeight="1" x14ac:dyDescent="0.3">
      <c r="A31" s="31" t="s">
        <v>139</v>
      </c>
      <c r="B31" s="32"/>
      <c r="C31" s="32"/>
      <c r="D31" s="32"/>
      <c r="E31" s="32">
        <v>-288704</v>
      </c>
      <c r="F31" s="32"/>
      <c r="G31" s="32"/>
      <c r="H31" s="32"/>
      <c r="I31" s="32"/>
      <c r="J31" s="32"/>
      <c r="K31" s="32">
        <f t="shared" si="5"/>
        <v>-288704</v>
      </c>
    </row>
    <row r="32" spans="1:11" ht="18" customHeight="1" x14ac:dyDescent="0.3">
      <c r="A32" s="31" t="s">
        <v>127</v>
      </c>
      <c r="B32" s="32"/>
      <c r="C32" s="32"/>
      <c r="D32" s="32"/>
      <c r="E32" s="32"/>
      <c r="F32" s="32"/>
      <c r="G32" s="32"/>
      <c r="H32" s="32"/>
      <c r="I32" s="32">
        <v>472453</v>
      </c>
      <c r="J32" s="32"/>
      <c r="K32" s="32">
        <f t="shared" si="5"/>
        <v>472453</v>
      </c>
    </row>
    <row r="33" spans="1:11" ht="18" customHeight="1" x14ac:dyDescent="0.3">
      <c r="A33" s="31" t="s">
        <v>61</v>
      </c>
      <c r="B33" s="32"/>
      <c r="C33" s="32"/>
      <c r="D33" s="32"/>
      <c r="E33" s="32">
        <v>472453</v>
      </c>
      <c r="F33" s="32"/>
      <c r="G33" s="32"/>
      <c r="H33" s="32"/>
      <c r="I33" s="32">
        <v>-472453</v>
      </c>
      <c r="J33" s="32"/>
      <c r="K33" s="32">
        <f t="shared" si="5"/>
        <v>0</v>
      </c>
    </row>
    <row r="34" spans="1:11" ht="18" customHeight="1" thickBot="1" x14ac:dyDescent="0.35">
      <c r="A34" s="33" t="s">
        <v>156</v>
      </c>
      <c r="B34" s="34">
        <f>B27+SUM(B28:B33)</f>
        <v>2487333</v>
      </c>
      <c r="C34" s="34">
        <f t="shared" ref="C34:D34" si="6">C27+SUM(C28:C33)</f>
        <v>0</v>
      </c>
      <c r="D34" s="30">
        <f t="shared" si="6"/>
        <v>0</v>
      </c>
      <c r="E34" s="34">
        <f t="shared" ref="E34" si="7">E27+SUM(E28:E33)</f>
        <v>2043333</v>
      </c>
      <c r="F34" s="30">
        <f t="shared" ref="F34" si="8">F27+SUM(F28:F33)</f>
        <v>0</v>
      </c>
      <c r="G34" s="34">
        <f t="shared" ref="G34:H34" si="9">G27+SUM(G28:G33)</f>
        <v>-34768</v>
      </c>
      <c r="H34" s="34">
        <f t="shared" si="9"/>
        <v>0</v>
      </c>
      <c r="I34" s="34">
        <f t="shared" ref="I34" si="10">I27+SUM(I28:I33)</f>
        <v>0</v>
      </c>
      <c r="J34" s="30">
        <f t="shared" ref="J34:K34" si="11">J27+SUM(J28:J33)</f>
        <v>0</v>
      </c>
      <c r="K34" s="34">
        <f t="shared" si="11"/>
        <v>4495898</v>
      </c>
    </row>
    <row r="35" spans="1:11" ht="13.5" thickTop="1" x14ac:dyDescent="0.3"/>
    <row r="37" spans="1:11" x14ac:dyDescent="0.3">
      <c r="E37" s="42"/>
      <c r="G37" s="42"/>
    </row>
    <row r="39" spans="1:11" x14ac:dyDescent="0.3">
      <c r="B39" s="42"/>
    </row>
    <row r="41" spans="1:11" x14ac:dyDescent="0.3">
      <c r="B41" s="4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46"/>
  <sheetViews>
    <sheetView showGridLines="0" topLeftCell="A34" workbookViewId="0">
      <selection activeCell="H21" sqref="H21"/>
    </sheetView>
  </sheetViews>
  <sheetFormatPr defaultRowHeight="17.5" customHeight="1" x14ac:dyDescent="0.35"/>
  <cols>
    <col min="1" max="1" width="2.7265625" customWidth="1"/>
    <col min="2" max="2" width="52" customWidth="1"/>
    <col min="3" max="4" width="15.7265625" customWidth="1"/>
    <col min="5" max="5" width="3.7265625" customWidth="1"/>
    <col min="6" max="7" width="15.7265625" customWidth="1"/>
  </cols>
  <sheetData>
    <row r="1" spans="1:7" ht="17.5" customHeight="1" thickBot="1" x14ac:dyDescent="0.4">
      <c r="C1" s="89" t="s">
        <v>88</v>
      </c>
      <c r="D1" s="89"/>
      <c r="E1" s="9"/>
      <c r="F1" s="84" t="s">
        <v>89</v>
      </c>
      <c r="G1" s="84"/>
    </row>
    <row r="2" spans="1:7" s="10" customFormat="1" ht="17.5" customHeight="1" thickBot="1" x14ac:dyDescent="0.4">
      <c r="C2" s="11">
        <v>2024</v>
      </c>
      <c r="D2" s="11">
        <v>2023</v>
      </c>
      <c r="E2" s="12"/>
      <c r="F2" s="11">
        <v>2024</v>
      </c>
      <c r="G2" s="11">
        <v>2023</v>
      </c>
    </row>
    <row r="3" spans="1:7" ht="17.5" customHeight="1" x14ac:dyDescent="0.35">
      <c r="A3" s="85" t="s">
        <v>63</v>
      </c>
      <c r="B3" s="85"/>
      <c r="C3" s="2"/>
      <c r="D3" s="2"/>
      <c r="E3" s="9"/>
      <c r="F3" s="2"/>
      <c r="G3" s="2"/>
    </row>
    <row r="4" spans="1:7" ht="17.5" customHeight="1" x14ac:dyDescent="0.35">
      <c r="A4" s="86" t="s">
        <v>150</v>
      </c>
      <c r="B4" s="86"/>
      <c r="C4" s="3">
        <f>DR!C32</f>
        <v>375112</v>
      </c>
      <c r="D4" s="3">
        <f>DR!D32</f>
        <v>271283</v>
      </c>
      <c r="E4" s="9"/>
      <c r="F4" s="3">
        <f>DR!F32</f>
        <v>620011</v>
      </c>
      <c r="G4" s="3">
        <f>DR!G32</f>
        <v>721113</v>
      </c>
    </row>
    <row r="5" spans="1:7" ht="17.5" customHeight="1" x14ac:dyDescent="0.35">
      <c r="A5" s="87"/>
      <c r="B5" s="87"/>
      <c r="C5" s="4"/>
      <c r="D5" s="4"/>
      <c r="E5" s="9"/>
      <c r="F5" s="4"/>
      <c r="G5" s="4"/>
    </row>
    <row r="6" spans="1:7" ht="17.5" customHeight="1" x14ac:dyDescent="0.35">
      <c r="A6" s="86" t="s">
        <v>135</v>
      </c>
      <c r="B6" s="86"/>
      <c r="C6" s="67">
        <f>SUM(C7:C13)</f>
        <v>252285</v>
      </c>
      <c r="D6" s="67">
        <f>SUM(D7:D13)</f>
        <v>188255</v>
      </c>
      <c r="E6" s="9"/>
      <c r="F6" s="67">
        <f>SUM(F7:F13)</f>
        <v>401025</v>
      </c>
      <c r="G6" s="67">
        <f>SUM(G7:G13)</f>
        <v>198192</v>
      </c>
    </row>
    <row r="7" spans="1:7" ht="17.5" customHeight="1" x14ac:dyDescent="0.35">
      <c r="A7" s="8"/>
      <c r="B7" s="8" t="s">
        <v>64</v>
      </c>
      <c r="C7" s="4">
        <v>3406</v>
      </c>
      <c r="D7" s="4">
        <v>4650</v>
      </c>
      <c r="E7" s="9"/>
      <c r="F7" s="4">
        <v>7092</v>
      </c>
      <c r="G7" s="4">
        <v>9285</v>
      </c>
    </row>
    <row r="8" spans="1:7" ht="17.5" customHeight="1" x14ac:dyDescent="0.35">
      <c r="A8" s="8"/>
      <c r="B8" s="8" t="s">
        <v>65</v>
      </c>
      <c r="C8" s="4">
        <v>218812</v>
      </c>
      <c r="D8" s="4">
        <v>168939</v>
      </c>
      <c r="E8" s="9"/>
      <c r="F8" s="4">
        <v>344280</v>
      </c>
      <c r="G8" s="4">
        <v>154056</v>
      </c>
    </row>
    <row r="9" spans="1:7" ht="17.5" customHeight="1" x14ac:dyDescent="0.35">
      <c r="A9" s="8"/>
      <c r="B9" s="8" t="s">
        <v>66</v>
      </c>
      <c r="C9" s="4">
        <v>164</v>
      </c>
      <c r="D9" s="4">
        <v>-2474</v>
      </c>
      <c r="E9" s="9"/>
      <c r="F9" s="4">
        <v>3424</v>
      </c>
      <c r="G9" s="4">
        <v>-4357</v>
      </c>
    </row>
    <row r="10" spans="1:7" ht="17.5" customHeight="1" x14ac:dyDescent="0.35">
      <c r="A10" s="8"/>
      <c r="B10" s="8" t="s">
        <v>67</v>
      </c>
      <c r="C10" s="4">
        <v>11920</v>
      </c>
      <c r="D10" s="4">
        <v>3260</v>
      </c>
      <c r="E10" s="9"/>
      <c r="F10" s="4">
        <v>17699</v>
      </c>
      <c r="G10" s="4">
        <v>13645</v>
      </c>
    </row>
    <row r="11" spans="1:7" ht="17.5" customHeight="1" x14ac:dyDescent="0.35">
      <c r="A11" s="8"/>
      <c r="B11" s="8" t="s">
        <v>136</v>
      </c>
      <c r="C11" s="4">
        <v>6300</v>
      </c>
      <c r="D11" s="4">
        <v>1149</v>
      </c>
      <c r="E11" s="9"/>
      <c r="F11" s="4">
        <v>6300</v>
      </c>
      <c r="G11" s="4">
        <v>1149</v>
      </c>
    </row>
    <row r="12" spans="1:7" ht="17.5" customHeight="1" x14ac:dyDescent="0.35">
      <c r="A12" s="8"/>
      <c r="B12" s="8" t="s">
        <v>122</v>
      </c>
      <c r="C12" s="4">
        <v>182</v>
      </c>
      <c r="D12" s="4">
        <v>44</v>
      </c>
      <c r="E12" s="9"/>
      <c r="F12" s="4">
        <v>161</v>
      </c>
      <c r="G12" s="4">
        <v>49</v>
      </c>
    </row>
    <row r="13" spans="1:7" ht="17.5" customHeight="1" x14ac:dyDescent="0.35">
      <c r="A13" s="8"/>
      <c r="B13" s="8" t="s">
        <v>68</v>
      </c>
      <c r="C13" s="4">
        <v>11501</v>
      </c>
      <c r="D13" s="4">
        <v>12687</v>
      </c>
      <c r="E13" s="9"/>
      <c r="F13" s="4">
        <v>22069</v>
      </c>
      <c r="G13" s="4">
        <v>24365</v>
      </c>
    </row>
    <row r="14" spans="1:7" ht="17.5" customHeight="1" x14ac:dyDescent="0.35">
      <c r="A14" s="86" t="s">
        <v>151</v>
      </c>
      <c r="B14" s="86"/>
      <c r="C14" s="67">
        <f>SUM(C15:C18)</f>
        <v>-2134856</v>
      </c>
      <c r="D14" s="67">
        <f>SUM(D15:D18)</f>
        <v>-1367716</v>
      </c>
      <c r="E14" s="9"/>
      <c r="F14" s="67">
        <f>SUM(F15:F18)</f>
        <v>-4189387</v>
      </c>
      <c r="G14" s="67">
        <f>SUM(G15:G18)</f>
        <v>-2155269</v>
      </c>
    </row>
    <row r="15" spans="1:7" ht="17.5" customHeight="1" x14ac:dyDescent="0.35">
      <c r="A15" s="8"/>
      <c r="B15" s="8" t="s">
        <v>137</v>
      </c>
      <c r="C15" s="4">
        <v>-315127</v>
      </c>
      <c r="D15" s="4">
        <v>-53745</v>
      </c>
      <c r="E15" s="9"/>
      <c r="F15" s="4">
        <v>-325273</v>
      </c>
      <c r="G15" s="4">
        <v>129359</v>
      </c>
    </row>
    <row r="16" spans="1:7" ht="17.5" customHeight="1" x14ac:dyDescent="0.35">
      <c r="A16" s="8"/>
      <c r="B16" s="8" t="s">
        <v>69</v>
      </c>
      <c r="C16" s="4">
        <v>-1815995</v>
      </c>
      <c r="D16" s="4">
        <v>-1312752</v>
      </c>
      <c r="E16" s="9"/>
      <c r="F16" s="4">
        <v>-3873229</v>
      </c>
      <c r="G16" s="4">
        <v>-2315603</v>
      </c>
    </row>
    <row r="17" spans="1:7" ht="17.5" customHeight="1" x14ac:dyDescent="0.35">
      <c r="A17" s="8"/>
      <c r="B17" s="8" t="s">
        <v>86</v>
      </c>
      <c r="C17" s="4">
        <v>28297</v>
      </c>
      <c r="D17" s="4">
        <v>-8054</v>
      </c>
      <c r="E17" s="9"/>
      <c r="F17" s="4">
        <v>52012</v>
      </c>
      <c r="G17" s="4">
        <v>14470</v>
      </c>
    </row>
    <row r="18" spans="1:7" ht="17.5" customHeight="1" x14ac:dyDescent="0.35">
      <c r="A18" s="8"/>
      <c r="B18" s="8" t="s">
        <v>16</v>
      </c>
      <c r="C18" s="4">
        <v>-32031</v>
      </c>
      <c r="D18" s="4">
        <v>6835</v>
      </c>
      <c r="E18" s="9"/>
      <c r="F18" s="4">
        <v>-42897</v>
      </c>
      <c r="G18" s="4">
        <v>16505</v>
      </c>
    </row>
    <row r="19" spans="1:7" ht="17.5" customHeight="1" x14ac:dyDescent="0.35">
      <c r="A19" s="86" t="s">
        <v>152</v>
      </c>
      <c r="B19" s="86"/>
      <c r="C19" s="67">
        <f>SUM(C20:C23)</f>
        <v>1870883</v>
      </c>
      <c r="D19" s="67">
        <f>SUM(D20:D23)</f>
        <v>979554</v>
      </c>
      <c r="E19" s="9"/>
      <c r="F19" s="67">
        <f>SUM(F20:F23)</f>
        <v>3496732</v>
      </c>
      <c r="G19" s="67">
        <f>SUM(G20:G23)</f>
        <v>1187932</v>
      </c>
    </row>
    <row r="20" spans="1:7" ht="17.5" customHeight="1" x14ac:dyDescent="0.35">
      <c r="A20" s="8"/>
      <c r="B20" s="8" t="s">
        <v>87</v>
      </c>
      <c r="C20" s="4">
        <v>1568489</v>
      </c>
      <c r="D20" s="4">
        <v>970188</v>
      </c>
      <c r="E20" s="9"/>
      <c r="F20" s="4">
        <v>3147931</v>
      </c>
      <c r="G20" s="4">
        <v>1596921</v>
      </c>
    </row>
    <row r="21" spans="1:7" ht="17.5" customHeight="1" x14ac:dyDescent="0.35">
      <c r="A21" s="8"/>
      <c r="B21" s="8" t="s">
        <v>70</v>
      </c>
      <c r="C21" s="4">
        <v>370684</v>
      </c>
      <c r="D21" s="4">
        <v>60896</v>
      </c>
      <c r="E21" s="9"/>
      <c r="F21" s="4">
        <v>599625</v>
      </c>
      <c r="G21" s="4">
        <v>-81609</v>
      </c>
    </row>
    <row r="22" spans="1:7" ht="17.5" customHeight="1" x14ac:dyDescent="0.35">
      <c r="A22" s="8"/>
      <c r="B22" s="8" t="s">
        <v>138</v>
      </c>
      <c r="C22" s="4">
        <v>-10826</v>
      </c>
      <c r="D22" s="4">
        <v>-14079</v>
      </c>
      <c r="E22" s="9"/>
      <c r="F22" s="4">
        <v>-12869</v>
      </c>
      <c r="G22" s="4">
        <v>-18340</v>
      </c>
    </row>
    <row r="23" spans="1:7" ht="17.5" customHeight="1" x14ac:dyDescent="0.35">
      <c r="A23" s="8"/>
      <c r="B23" s="8" t="s">
        <v>71</v>
      </c>
      <c r="C23" s="4">
        <v>-57464</v>
      </c>
      <c r="D23" s="4">
        <v>-37451</v>
      </c>
      <c r="E23" s="9"/>
      <c r="F23" s="4">
        <v>-237955</v>
      </c>
      <c r="G23" s="4">
        <v>-309040</v>
      </c>
    </row>
    <row r="24" spans="1:7" ht="17.5" customHeight="1" x14ac:dyDescent="0.35">
      <c r="A24" s="86" t="s">
        <v>72</v>
      </c>
      <c r="B24" s="86"/>
      <c r="C24" s="67">
        <f>C4+C6+C14+C19</f>
        <v>363424</v>
      </c>
      <c r="D24" s="67">
        <f>D4+D6+D14+D19</f>
        <v>71376</v>
      </c>
      <c r="E24" s="9"/>
      <c r="F24" s="67">
        <f>F4+F6+F14+F19</f>
        <v>328381</v>
      </c>
      <c r="G24" s="67">
        <f>G4+G6+G14+G19</f>
        <v>-48032</v>
      </c>
    </row>
    <row r="25" spans="1:7" ht="17.5" customHeight="1" x14ac:dyDescent="0.35">
      <c r="A25" s="8"/>
      <c r="B25" s="8"/>
      <c r="C25" s="4"/>
      <c r="D25" s="4"/>
      <c r="E25" s="9"/>
      <c r="F25" s="4"/>
      <c r="G25" s="4"/>
    </row>
    <row r="26" spans="1:7" ht="17.5" customHeight="1" x14ac:dyDescent="0.35">
      <c r="A26" s="85" t="s">
        <v>73</v>
      </c>
      <c r="B26" s="85"/>
      <c r="C26" s="5"/>
      <c r="D26" s="5"/>
      <c r="E26" s="9"/>
      <c r="F26" s="5"/>
      <c r="G26" s="5"/>
    </row>
    <row r="27" spans="1:7" ht="17.5" customHeight="1" x14ac:dyDescent="0.35">
      <c r="A27" s="8"/>
      <c r="B27" s="8" t="s">
        <v>74</v>
      </c>
      <c r="C27" s="4">
        <v>-911</v>
      </c>
      <c r="D27" s="4">
        <v>-875</v>
      </c>
      <c r="E27" s="9"/>
      <c r="F27" s="4">
        <v>-1935</v>
      </c>
      <c r="G27" s="4">
        <v>-1836</v>
      </c>
    </row>
    <row r="28" spans="1:7" ht="17.5" customHeight="1" x14ac:dyDescent="0.35">
      <c r="A28" s="8"/>
      <c r="B28" s="8" t="s">
        <v>75</v>
      </c>
      <c r="C28" s="4">
        <v>-387</v>
      </c>
      <c r="D28" s="4">
        <v>-2132</v>
      </c>
      <c r="E28" s="9"/>
      <c r="F28" s="4">
        <v>-1523</v>
      </c>
      <c r="G28" s="4">
        <v>-3428</v>
      </c>
    </row>
    <row r="29" spans="1:7" ht="17.5" customHeight="1" x14ac:dyDescent="0.35">
      <c r="A29" s="8"/>
      <c r="B29" s="8" t="s">
        <v>76</v>
      </c>
      <c r="C29" s="4">
        <v>6</v>
      </c>
      <c r="D29" s="4">
        <v>472</v>
      </c>
      <c r="E29" s="9"/>
      <c r="F29" s="4">
        <v>150</v>
      </c>
      <c r="G29" s="4">
        <v>488</v>
      </c>
    </row>
    <row r="30" spans="1:7" ht="17.5" customHeight="1" x14ac:dyDescent="0.35">
      <c r="A30" s="8"/>
      <c r="B30" s="8" t="s">
        <v>158</v>
      </c>
      <c r="C30" s="4">
        <v>0</v>
      </c>
      <c r="D30" s="4">
        <v>0</v>
      </c>
      <c r="E30" s="9"/>
      <c r="F30" s="4">
        <v>6068</v>
      </c>
      <c r="G30" s="4">
        <v>0</v>
      </c>
    </row>
    <row r="31" spans="1:7" ht="17.5" customHeight="1" x14ac:dyDescent="0.35">
      <c r="A31" s="8"/>
      <c r="B31" s="8" t="s">
        <v>159</v>
      </c>
      <c r="C31" s="4">
        <v>331</v>
      </c>
      <c r="D31" s="4">
        <v>0</v>
      </c>
      <c r="E31" s="9"/>
      <c r="F31" s="4">
        <v>331</v>
      </c>
      <c r="G31" s="4">
        <v>0</v>
      </c>
    </row>
    <row r="32" spans="1:7" ht="17.5" customHeight="1" x14ac:dyDescent="0.35">
      <c r="A32" s="86" t="s">
        <v>77</v>
      </c>
      <c r="B32" s="86"/>
      <c r="C32" s="3">
        <f>SUM(C27:C31)</f>
        <v>-961</v>
      </c>
      <c r="D32" s="3">
        <f>SUM(D27:D31)</f>
        <v>-2535</v>
      </c>
      <c r="E32" s="9"/>
      <c r="F32" s="3">
        <f>SUM(F27:F31)</f>
        <v>3091</v>
      </c>
      <c r="G32" s="3">
        <f>SUM(G27:G31)</f>
        <v>-4776</v>
      </c>
    </row>
    <row r="33" spans="1:7" ht="17.5" customHeight="1" x14ac:dyDescent="0.35">
      <c r="A33" s="81"/>
      <c r="B33" s="81"/>
      <c r="C33" s="4"/>
      <c r="D33" s="4"/>
      <c r="E33" s="9"/>
      <c r="F33" s="4"/>
      <c r="G33" s="4"/>
    </row>
    <row r="34" spans="1:7" ht="17.5" customHeight="1" x14ac:dyDescent="0.35">
      <c r="A34" s="90" t="s">
        <v>160</v>
      </c>
      <c r="B34" s="90"/>
      <c r="C34" s="5"/>
      <c r="D34" s="5"/>
      <c r="E34" s="9"/>
      <c r="F34" s="5"/>
      <c r="G34" s="5"/>
    </row>
    <row r="35" spans="1:7" ht="17.5" customHeight="1" x14ac:dyDescent="0.35">
      <c r="A35" s="8"/>
      <c r="B35" s="8" t="s">
        <v>161</v>
      </c>
      <c r="C35" s="4"/>
      <c r="D35" s="4">
        <v>0</v>
      </c>
      <c r="E35" s="9"/>
      <c r="F35" s="4">
        <v>153349</v>
      </c>
      <c r="G35" s="4">
        <v>0</v>
      </c>
    </row>
    <row r="36" spans="1:7" ht="17.5" customHeight="1" x14ac:dyDescent="0.35">
      <c r="A36" s="86" t="s">
        <v>162</v>
      </c>
      <c r="B36" s="86"/>
      <c r="C36" s="3">
        <f>C35</f>
        <v>0</v>
      </c>
      <c r="D36" s="3">
        <f>D35</f>
        <v>0</v>
      </c>
      <c r="E36" s="9"/>
      <c r="F36" s="3">
        <f>F35</f>
        <v>153349</v>
      </c>
      <c r="G36" s="3">
        <f>G35</f>
        <v>0</v>
      </c>
    </row>
    <row r="37" spans="1:7" ht="17.5" customHeight="1" thickBot="1" x14ac:dyDescent="0.4">
      <c r="A37" s="1"/>
      <c r="B37" s="1"/>
      <c r="C37" s="4"/>
      <c r="D37" s="4"/>
      <c r="E37" s="9"/>
      <c r="F37" s="4"/>
      <c r="G37" s="4"/>
    </row>
    <row r="38" spans="1:7" ht="17.5" customHeight="1" thickTop="1" thickBot="1" x14ac:dyDescent="0.4">
      <c r="A38" s="88" t="s">
        <v>78</v>
      </c>
      <c r="B38" s="88"/>
      <c r="C38" s="69">
        <f>C24+C32+C36</f>
        <v>362463</v>
      </c>
      <c r="D38" s="69">
        <f>D24+D32+D36</f>
        <v>68841</v>
      </c>
      <c r="E38" s="9"/>
      <c r="F38" s="69">
        <f>F24+F32+F36</f>
        <v>484821</v>
      </c>
      <c r="G38" s="69">
        <f>G24+G32+G36</f>
        <v>-52808</v>
      </c>
    </row>
    <row r="39" spans="1:7" ht="17.5" customHeight="1" thickTop="1" x14ac:dyDescent="0.35">
      <c r="A39" s="8"/>
      <c r="B39" s="8"/>
      <c r="C39" s="4"/>
      <c r="D39" s="4"/>
      <c r="E39" s="9"/>
      <c r="F39" s="4"/>
      <c r="G39" s="4"/>
    </row>
    <row r="40" spans="1:7" ht="17.5" customHeight="1" x14ac:dyDescent="0.35">
      <c r="A40" s="86" t="s">
        <v>79</v>
      </c>
      <c r="B40" s="86"/>
      <c r="C40" s="68"/>
      <c r="D40" s="68"/>
      <c r="E40" s="9"/>
      <c r="F40" s="68"/>
      <c r="G40" s="68"/>
    </row>
    <row r="41" spans="1:7" ht="17.5" customHeight="1" x14ac:dyDescent="0.35">
      <c r="A41" s="8"/>
      <c r="B41" s="8" t="s">
        <v>143</v>
      </c>
      <c r="C41" s="4">
        <v>1143885</v>
      </c>
      <c r="D41" s="4">
        <v>952686</v>
      </c>
      <c r="E41" s="9"/>
      <c r="F41" s="4">
        <v>1021527</v>
      </c>
      <c r="G41" s="4">
        <v>1074335</v>
      </c>
    </row>
    <row r="42" spans="1:7" ht="17.5" customHeight="1" thickBot="1" x14ac:dyDescent="0.4">
      <c r="A42" s="8"/>
      <c r="B42" s="8" t="s">
        <v>144</v>
      </c>
      <c r="C42" s="4">
        <v>1506348</v>
      </c>
      <c r="D42" s="4">
        <v>1021527</v>
      </c>
      <c r="E42" s="9"/>
      <c r="F42" s="4">
        <v>1506348</v>
      </c>
      <c r="G42" s="4">
        <v>1021527</v>
      </c>
    </row>
    <row r="43" spans="1:7" ht="17.5" customHeight="1" thickTop="1" thickBot="1" x14ac:dyDescent="0.4">
      <c r="A43" s="88" t="s">
        <v>78</v>
      </c>
      <c r="B43" s="88"/>
      <c r="C43" s="69">
        <f>C42-C41</f>
        <v>362463</v>
      </c>
      <c r="D43" s="69">
        <f>D42-D41</f>
        <v>68841</v>
      </c>
      <c r="E43" s="9"/>
      <c r="F43" s="69">
        <f>F42-F41</f>
        <v>484821</v>
      </c>
      <c r="G43" s="69">
        <f>G42-G41</f>
        <v>-52808</v>
      </c>
    </row>
    <row r="44" spans="1:7" ht="17.5" customHeight="1" thickTop="1" x14ac:dyDescent="0.35">
      <c r="C44" s="4"/>
      <c r="D44" s="4"/>
      <c r="E44" s="9"/>
      <c r="F44" s="4"/>
      <c r="G44" s="4"/>
    </row>
    <row r="45" spans="1:7" ht="17.5" customHeight="1" x14ac:dyDescent="0.35">
      <c r="D45" s="6"/>
      <c r="G45" s="6"/>
    </row>
    <row r="46" spans="1:7" ht="17.5" customHeight="1" x14ac:dyDescent="0.35">
      <c r="C46" s="6">
        <f>C43-C38</f>
        <v>0</v>
      </c>
      <c r="D46" s="6">
        <f>D38-D43</f>
        <v>0</v>
      </c>
      <c r="E46" s="6"/>
      <c r="F46" s="6">
        <f>F43-F38</f>
        <v>0</v>
      </c>
      <c r="G46" s="6">
        <f>G38-G43</f>
        <v>0</v>
      </c>
    </row>
  </sheetData>
  <mergeCells count="16">
    <mergeCell ref="A26:B26"/>
    <mergeCell ref="A40:B40"/>
    <mergeCell ref="A43:B43"/>
    <mergeCell ref="A19:B19"/>
    <mergeCell ref="C1:D1"/>
    <mergeCell ref="A32:B32"/>
    <mergeCell ref="A38:B38"/>
    <mergeCell ref="A14:B14"/>
    <mergeCell ref="A24:B24"/>
    <mergeCell ref="A34:B34"/>
    <mergeCell ref="A36:B36"/>
    <mergeCell ref="F1:G1"/>
    <mergeCell ref="A3:B3"/>
    <mergeCell ref="A4:B4"/>
    <mergeCell ref="A5:B5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9"/>
  <sheetViews>
    <sheetView showGridLines="0" tabSelected="1" topLeftCell="A15" workbookViewId="0">
      <selection activeCell="F23" sqref="F23"/>
    </sheetView>
  </sheetViews>
  <sheetFormatPr defaultRowHeight="14.5" x14ac:dyDescent="0.35"/>
  <cols>
    <col min="1" max="1" width="3.453125" customWidth="1"/>
    <col min="2" max="2" width="52.54296875" customWidth="1"/>
    <col min="3" max="4" width="15.7265625" customWidth="1"/>
    <col min="5" max="5" width="3.1796875" customWidth="1"/>
    <col min="6" max="7" width="15.7265625" customWidth="1"/>
  </cols>
  <sheetData>
    <row r="1" spans="1:7" ht="15" thickBot="1" x14ac:dyDescent="0.4">
      <c r="C1" s="91" t="s">
        <v>88</v>
      </c>
      <c r="D1" s="91"/>
      <c r="E1" s="21"/>
      <c r="F1" s="91" t="s">
        <v>89</v>
      </c>
      <c r="G1" s="91"/>
    </row>
    <row r="2" spans="1:7" ht="15.5" thickTop="1" thickBot="1" x14ac:dyDescent="0.4">
      <c r="C2" s="15">
        <v>2024</v>
      </c>
      <c r="D2" s="15">
        <v>2023</v>
      </c>
      <c r="E2" s="21"/>
      <c r="F2" s="15">
        <v>2024</v>
      </c>
      <c r="G2" s="15">
        <v>2023</v>
      </c>
    </row>
    <row r="3" spans="1:7" ht="15" thickTop="1" x14ac:dyDescent="0.35">
      <c r="A3" s="94" t="s">
        <v>90</v>
      </c>
      <c r="B3" s="94"/>
      <c r="C3" s="16">
        <f>SUM(C4:C7)</f>
        <v>1680265</v>
      </c>
      <c r="D3" s="16">
        <f>SUM(D4:D7)</f>
        <v>1191289</v>
      </c>
      <c r="E3" s="22"/>
      <c r="F3" s="16">
        <f>SUM(F4:F7)</f>
        <v>3029533</v>
      </c>
      <c r="G3" s="16">
        <f>SUM(G4:G7)</f>
        <v>2291749</v>
      </c>
    </row>
    <row r="4" spans="1:7" x14ac:dyDescent="0.35">
      <c r="A4" s="8"/>
      <c r="B4" s="8" t="s">
        <v>91</v>
      </c>
      <c r="C4" s="7">
        <v>1607097</v>
      </c>
      <c r="D4" s="7">
        <v>1149614</v>
      </c>
      <c r="E4" s="22"/>
      <c r="F4" s="7">
        <v>2912938</v>
      </c>
      <c r="G4" s="7">
        <v>2216418</v>
      </c>
    </row>
    <row r="5" spans="1:7" x14ac:dyDescent="0.35">
      <c r="A5" s="8"/>
      <c r="B5" s="8" t="s">
        <v>92</v>
      </c>
      <c r="C5" s="7">
        <v>34477</v>
      </c>
      <c r="D5" s="7">
        <v>28075</v>
      </c>
      <c r="E5" s="22"/>
      <c r="F5" s="96">
        <v>67205</v>
      </c>
      <c r="G5" s="7">
        <v>50352</v>
      </c>
    </row>
    <row r="6" spans="1:7" x14ac:dyDescent="0.35">
      <c r="A6" s="8"/>
      <c r="B6" s="8" t="s">
        <v>66</v>
      </c>
      <c r="C6" s="7">
        <v>-164</v>
      </c>
      <c r="D6" s="7">
        <v>2474</v>
      </c>
      <c r="E6" s="22"/>
      <c r="F6" s="96">
        <v>-3424</v>
      </c>
      <c r="G6" s="7">
        <v>4357</v>
      </c>
    </row>
    <row r="7" spans="1:7" x14ac:dyDescent="0.35">
      <c r="A7" s="8"/>
      <c r="B7" s="8" t="s">
        <v>93</v>
      </c>
      <c r="C7" s="7">
        <v>38855</v>
      </c>
      <c r="D7" s="7">
        <v>11126</v>
      </c>
      <c r="E7" s="22"/>
      <c r="F7" s="96">
        <v>52814</v>
      </c>
      <c r="G7" s="7">
        <v>20622</v>
      </c>
    </row>
    <row r="8" spans="1:7" x14ac:dyDescent="0.35">
      <c r="A8" s="93" t="s">
        <v>94</v>
      </c>
      <c r="B8" s="93"/>
      <c r="C8" s="17">
        <f>SUM(C9:C11)</f>
        <v>1030901</v>
      </c>
      <c r="D8" s="17">
        <f>SUM(D9:D11)</f>
        <v>684799</v>
      </c>
      <c r="E8" s="22"/>
      <c r="F8" s="17">
        <f>SUM(F9:F11)</f>
        <v>1915221</v>
      </c>
      <c r="G8" s="17">
        <f>SUM(G9:G11)</f>
        <v>1135001</v>
      </c>
    </row>
    <row r="9" spans="1:7" x14ac:dyDescent="0.35">
      <c r="A9" s="8"/>
      <c r="B9" s="8" t="s">
        <v>95</v>
      </c>
      <c r="C9" s="7">
        <v>808038</v>
      </c>
      <c r="D9" s="7">
        <v>505975</v>
      </c>
      <c r="E9" s="22"/>
      <c r="F9" s="7">
        <v>1559780</v>
      </c>
      <c r="G9" s="7">
        <v>960341</v>
      </c>
    </row>
    <row r="10" spans="1:7" x14ac:dyDescent="0.35">
      <c r="A10" s="8"/>
      <c r="B10" s="8" t="s">
        <v>65</v>
      </c>
      <c r="C10" s="7">
        <v>218812</v>
      </c>
      <c r="D10" s="7">
        <v>168939</v>
      </c>
      <c r="E10" s="22"/>
      <c r="F10" s="7">
        <v>344280</v>
      </c>
      <c r="G10" s="7">
        <v>154056</v>
      </c>
    </row>
    <row r="11" spans="1:7" x14ac:dyDescent="0.35">
      <c r="A11" s="8"/>
      <c r="B11" s="8" t="s">
        <v>96</v>
      </c>
      <c r="C11" s="7">
        <v>4051</v>
      </c>
      <c r="D11" s="7">
        <v>9885</v>
      </c>
      <c r="E11" s="22"/>
      <c r="F11" s="7">
        <v>11161</v>
      </c>
      <c r="G11" s="7">
        <v>20604</v>
      </c>
    </row>
    <row r="12" spans="1:7" x14ac:dyDescent="0.35">
      <c r="A12" s="93" t="s">
        <v>97</v>
      </c>
      <c r="B12" s="93"/>
      <c r="C12" s="17">
        <f>C13+C14</f>
        <v>99482</v>
      </c>
      <c r="D12" s="17">
        <f>D13+D14</f>
        <v>78192</v>
      </c>
      <c r="E12" s="22"/>
      <c r="F12" s="17">
        <f>F13+F14</f>
        <v>160989</v>
      </c>
      <c r="G12" s="17">
        <f>G13+G14</f>
        <v>132666</v>
      </c>
    </row>
    <row r="13" spans="1:7" x14ac:dyDescent="0.35">
      <c r="A13" s="8"/>
      <c r="B13" s="8" t="s">
        <v>142</v>
      </c>
      <c r="C13" s="7">
        <v>87123</v>
      </c>
      <c r="D13" s="7">
        <v>70847</v>
      </c>
      <c r="E13" s="22"/>
      <c r="F13" s="7">
        <v>139869</v>
      </c>
      <c r="G13" s="7">
        <v>119746</v>
      </c>
    </row>
    <row r="14" spans="1:7" x14ac:dyDescent="0.35">
      <c r="A14" s="8"/>
      <c r="B14" s="8" t="s">
        <v>98</v>
      </c>
      <c r="C14" s="7">
        <v>12359</v>
      </c>
      <c r="D14" s="7">
        <v>7345</v>
      </c>
      <c r="E14" s="22"/>
      <c r="F14" s="7">
        <v>21120</v>
      </c>
      <c r="G14" s="7">
        <v>12920</v>
      </c>
    </row>
    <row r="15" spans="1:7" x14ac:dyDescent="0.35">
      <c r="A15" s="95"/>
      <c r="B15" s="95"/>
      <c r="C15" s="7"/>
      <c r="D15" s="7"/>
      <c r="E15" s="22"/>
      <c r="F15" s="7"/>
      <c r="G15" s="7"/>
    </row>
    <row r="16" spans="1:7" x14ac:dyDescent="0.35">
      <c r="A16" s="93" t="s">
        <v>99</v>
      </c>
      <c r="B16" s="93"/>
      <c r="C16" s="17">
        <f>C3-C8-C12</f>
        <v>549882</v>
      </c>
      <c r="D16" s="17">
        <f>D3-D8-D12</f>
        <v>428298</v>
      </c>
      <c r="E16" s="22"/>
      <c r="F16" s="17">
        <f>F3-F8-F12</f>
        <v>953323</v>
      </c>
      <c r="G16" s="17">
        <f>G3-G8-G12</f>
        <v>1024082</v>
      </c>
    </row>
    <row r="17" spans="1:7" x14ac:dyDescent="0.35">
      <c r="A17" s="8"/>
      <c r="B17" s="8"/>
      <c r="C17" s="7"/>
      <c r="D17" s="7"/>
      <c r="E17" s="22"/>
      <c r="F17" s="7"/>
      <c r="G17" s="7"/>
    </row>
    <row r="18" spans="1:7" x14ac:dyDescent="0.35">
      <c r="A18" s="93" t="s">
        <v>64</v>
      </c>
      <c r="B18" s="93"/>
      <c r="C18" s="17">
        <v>3406</v>
      </c>
      <c r="D18" s="17">
        <v>4650</v>
      </c>
      <c r="E18" s="22"/>
      <c r="F18" s="17">
        <v>7092</v>
      </c>
      <c r="G18" s="17">
        <v>9285</v>
      </c>
    </row>
    <row r="19" spans="1:7" ht="15" thickBot="1" x14ac:dyDescent="0.4">
      <c r="A19" s="13"/>
      <c r="B19" s="13"/>
      <c r="C19" s="18"/>
      <c r="D19" s="18"/>
      <c r="E19" s="22"/>
      <c r="F19" s="18"/>
      <c r="G19" s="18"/>
    </row>
    <row r="20" spans="1:7" ht="15.5" thickTop="1" thickBot="1" x14ac:dyDescent="0.4">
      <c r="A20" s="92" t="s">
        <v>100</v>
      </c>
      <c r="B20" s="92"/>
      <c r="C20" s="19">
        <f>C16-C18</f>
        <v>546476</v>
      </c>
      <c r="D20" s="19">
        <f>D16-D18</f>
        <v>423648</v>
      </c>
      <c r="E20" s="22"/>
      <c r="F20" s="19">
        <f>F16-F18</f>
        <v>946231</v>
      </c>
      <c r="G20" s="19">
        <f>G16-G18</f>
        <v>1014797</v>
      </c>
    </row>
    <row r="21" spans="1:7" ht="15" thickTop="1" x14ac:dyDescent="0.35">
      <c r="A21" s="8"/>
      <c r="B21" s="8"/>
      <c r="C21" s="7"/>
      <c r="D21" s="7"/>
      <c r="E21" s="22"/>
      <c r="F21" s="7"/>
      <c r="G21" s="7"/>
    </row>
    <row r="22" spans="1:7" ht="15" thickBot="1" x14ac:dyDescent="0.4">
      <c r="A22" s="14"/>
      <c r="B22" s="14"/>
      <c r="C22" s="20"/>
      <c r="D22" s="20"/>
      <c r="E22" s="22"/>
      <c r="F22" s="20"/>
      <c r="G22" s="20"/>
    </row>
    <row r="23" spans="1:7" ht="15.5" thickTop="1" thickBot="1" x14ac:dyDescent="0.4">
      <c r="A23" s="92" t="s">
        <v>101</v>
      </c>
      <c r="B23" s="92"/>
      <c r="C23" s="19">
        <f>C25+C29+C33+C35</f>
        <v>546476</v>
      </c>
      <c r="D23" s="19">
        <f>D25+D29+D33+D35</f>
        <v>423648</v>
      </c>
      <c r="E23" s="22"/>
      <c r="F23" s="19">
        <f>F25+F29+F33+F35</f>
        <v>946231</v>
      </c>
      <c r="G23" s="19">
        <f>G25+G29+G33+G35</f>
        <v>1014797</v>
      </c>
    </row>
    <row r="24" spans="1:7" ht="15" thickTop="1" x14ac:dyDescent="0.35">
      <c r="A24" s="8"/>
      <c r="B24" s="8"/>
      <c r="C24" s="7"/>
      <c r="D24" s="7"/>
      <c r="E24" s="22"/>
      <c r="F24" s="7"/>
      <c r="G24" s="7"/>
    </row>
    <row r="25" spans="1:7" x14ac:dyDescent="0.35">
      <c r="A25" s="93" t="s">
        <v>102</v>
      </c>
      <c r="B25" s="93"/>
      <c r="C25" s="17">
        <f>C26+C27+C28</f>
        <v>114874</v>
      </c>
      <c r="D25" s="17">
        <f>D26+D27+D28</f>
        <v>101241</v>
      </c>
      <c r="E25" s="22"/>
      <c r="F25" s="17">
        <f t="shared" ref="F25" si="0">F26+F27+F28</f>
        <v>220513</v>
      </c>
      <c r="G25" s="17">
        <f t="shared" ref="G25" si="1">G26+G27+G28</f>
        <v>194240</v>
      </c>
    </row>
    <row r="26" spans="1:7" x14ac:dyDescent="0.35">
      <c r="A26" s="8"/>
      <c r="B26" s="8" t="s">
        <v>103</v>
      </c>
      <c r="C26" s="7">
        <v>86053</v>
      </c>
      <c r="D26" s="7">
        <v>76357</v>
      </c>
      <c r="E26" s="22"/>
      <c r="F26" s="7">
        <v>164692</v>
      </c>
      <c r="G26" s="7">
        <v>145373</v>
      </c>
    </row>
    <row r="27" spans="1:7" x14ac:dyDescent="0.35">
      <c r="A27" s="8"/>
      <c r="B27" s="8" t="s">
        <v>104</v>
      </c>
      <c r="C27" s="7">
        <v>23725</v>
      </c>
      <c r="D27" s="7">
        <v>20381</v>
      </c>
      <c r="E27" s="22"/>
      <c r="F27" s="7">
        <v>44492</v>
      </c>
      <c r="G27" s="7">
        <v>38900</v>
      </c>
    </row>
    <row r="28" spans="1:7" x14ac:dyDescent="0.35">
      <c r="A28" s="8"/>
      <c r="B28" s="8" t="s">
        <v>105</v>
      </c>
      <c r="C28" s="7">
        <v>5096</v>
      </c>
      <c r="D28" s="7">
        <v>4503</v>
      </c>
      <c r="E28" s="22"/>
      <c r="F28" s="7">
        <v>11329</v>
      </c>
      <c r="G28" s="7">
        <v>9967</v>
      </c>
    </row>
    <row r="29" spans="1:7" x14ac:dyDescent="0.35">
      <c r="A29" s="93" t="s">
        <v>106</v>
      </c>
      <c r="B29" s="93"/>
      <c r="C29" s="17">
        <f>C30+C31+C32</f>
        <v>77706</v>
      </c>
      <c r="D29" s="17">
        <f>D30+D31+D32</f>
        <v>41689</v>
      </c>
      <c r="E29" s="22"/>
      <c r="F29" s="17">
        <f t="shared" ref="F29" si="2">F30+F31+F32</f>
        <v>231450</v>
      </c>
      <c r="G29" s="17">
        <f t="shared" ref="G29" si="3">G30+G31+G32</f>
        <v>284152</v>
      </c>
    </row>
    <row r="30" spans="1:7" x14ac:dyDescent="0.35">
      <c r="A30" s="8"/>
      <c r="B30" s="8" t="s">
        <v>107</v>
      </c>
      <c r="C30" s="7">
        <v>75510</v>
      </c>
      <c r="D30" s="7">
        <v>40260</v>
      </c>
      <c r="E30" s="22"/>
      <c r="F30" s="7">
        <v>227212</v>
      </c>
      <c r="G30" s="7">
        <v>281265</v>
      </c>
    </row>
    <row r="31" spans="1:7" x14ac:dyDescent="0.35">
      <c r="A31" s="8"/>
      <c r="B31" s="8" t="s">
        <v>108</v>
      </c>
      <c r="C31" s="7">
        <v>3</v>
      </c>
      <c r="D31" s="7">
        <v>6</v>
      </c>
      <c r="E31" s="22"/>
      <c r="F31" s="7">
        <v>26</v>
      </c>
      <c r="G31" s="7">
        <v>49</v>
      </c>
    </row>
    <row r="32" spans="1:7" x14ac:dyDescent="0.35">
      <c r="A32" s="8"/>
      <c r="B32" s="8" t="s">
        <v>109</v>
      </c>
      <c r="C32" s="7">
        <v>2193</v>
      </c>
      <c r="D32" s="7">
        <v>1423</v>
      </c>
      <c r="E32" s="22"/>
      <c r="F32" s="7">
        <v>4212</v>
      </c>
      <c r="G32" s="7">
        <v>2838</v>
      </c>
    </row>
    <row r="33" spans="1:7" x14ac:dyDescent="0.35">
      <c r="A33" s="93" t="s">
        <v>110</v>
      </c>
      <c r="B33" s="93"/>
      <c r="C33" s="17">
        <f>C34</f>
        <v>760</v>
      </c>
      <c r="D33" s="17">
        <f>D34</f>
        <v>826</v>
      </c>
      <c r="E33" s="22"/>
      <c r="F33" s="17">
        <f>F34</f>
        <v>1584</v>
      </c>
      <c r="G33" s="17">
        <f>G34</f>
        <v>1587</v>
      </c>
    </row>
    <row r="34" spans="1:7" x14ac:dyDescent="0.35">
      <c r="A34" s="8"/>
      <c r="B34" s="8" t="s">
        <v>134</v>
      </c>
      <c r="C34" s="7">
        <v>760</v>
      </c>
      <c r="D34" s="7">
        <v>826</v>
      </c>
      <c r="E34" s="22"/>
      <c r="F34" s="7">
        <v>1584</v>
      </c>
      <c r="G34" s="7">
        <v>1587</v>
      </c>
    </row>
    <row r="35" spans="1:7" x14ac:dyDescent="0.35">
      <c r="A35" s="93" t="s">
        <v>111</v>
      </c>
      <c r="B35" s="93"/>
      <c r="C35" s="17">
        <f>C36+C37</f>
        <v>353136</v>
      </c>
      <c r="D35" s="17">
        <f>D36+D37</f>
        <v>279892</v>
      </c>
      <c r="E35" s="22"/>
      <c r="F35" s="17">
        <f>F36+F37</f>
        <v>492684</v>
      </c>
      <c r="G35" s="17">
        <f>G36+G37</f>
        <v>534818</v>
      </c>
    </row>
    <row r="36" spans="1:7" x14ac:dyDescent="0.35">
      <c r="A36" s="8"/>
      <c r="B36" s="8" t="s">
        <v>112</v>
      </c>
      <c r="C36" s="7">
        <v>10274</v>
      </c>
      <c r="D36" s="7">
        <v>3262</v>
      </c>
      <c r="E36" s="22"/>
      <c r="F36" s="7">
        <v>20231</v>
      </c>
      <c r="G36" s="7">
        <v>17568</v>
      </c>
    </row>
    <row r="37" spans="1:7" x14ac:dyDescent="0.35">
      <c r="A37" s="8"/>
      <c r="B37" s="8" t="s">
        <v>113</v>
      </c>
      <c r="C37" s="7">
        <v>342862</v>
      </c>
      <c r="D37" s="7">
        <v>276630</v>
      </c>
      <c r="E37" s="22"/>
      <c r="F37" s="7">
        <v>472453</v>
      </c>
      <c r="G37" s="7">
        <v>517250</v>
      </c>
    </row>
    <row r="39" spans="1:7" x14ac:dyDescent="0.35">
      <c r="C39" s="6"/>
      <c r="F39" s="6"/>
    </row>
  </sheetData>
  <mergeCells count="14">
    <mergeCell ref="A29:B29"/>
    <mergeCell ref="A33:B33"/>
    <mergeCell ref="A35:B35"/>
    <mergeCell ref="A3:B3"/>
    <mergeCell ref="A8:B8"/>
    <mergeCell ref="A12:B12"/>
    <mergeCell ref="A15:B15"/>
    <mergeCell ref="A16:B16"/>
    <mergeCell ref="A18:B18"/>
    <mergeCell ref="C1:D1"/>
    <mergeCell ref="F1:G1"/>
    <mergeCell ref="A20:B20"/>
    <mergeCell ref="A23:B23"/>
    <mergeCell ref="A25:B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Amanda Ely Patzer</cp:lastModifiedBy>
  <cp:lastPrinted>2025-01-27T13:33:23Z</cp:lastPrinted>
  <dcterms:created xsi:type="dcterms:W3CDTF">2020-06-01T17:09:21Z</dcterms:created>
  <dcterms:modified xsi:type="dcterms:W3CDTF">2025-03-28T17:22:08Z</dcterms:modified>
</cp:coreProperties>
</file>