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con\FECHAMENTO\DF'S BRDE\31122021\Site\"/>
    </mc:Choice>
  </mc:AlternateContent>
  <xr:revisionPtr revIDLastSave="0" documentId="13_ncr:1_{61C0B69C-5F3D-4F6A-BE6A-98A43EC788EE}" xr6:coauthVersionLast="3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  <sheet name="DV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C5" i="6"/>
  <c r="G8" i="6"/>
  <c r="F8" i="6"/>
  <c r="D8" i="6"/>
  <c r="C18" i="4" l="1"/>
  <c r="H32" i="3" l="1"/>
  <c r="H24" i="3"/>
  <c r="H16" i="3"/>
  <c r="H9" i="3"/>
  <c r="C11" i="6" l="1"/>
  <c r="C8" i="6" s="1"/>
  <c r="F16" i="4" l="1"/>
  <c r="F8" i="4"/>
  <c r="F12" i="4"/>
  <c r="C16" i="4"/>
  <c r="I22" i="1" l="1"/>
  <c r="H22" i="1"/>
  <c r="G35" i="6" l="1"/>
  <c r="G33" i="6"/>
  <c r="G29" i="6"/>
  <c r="G25" i="6"/>
  <c r="D35" i="6"/>
  <c r="D33" i="6"/>
  <c r="D29" i="6"/>
  <c r="D25" i="6"/>
  <c r="G12" i="6"/>
  <c r="G3" i="6"/>
  <c r="G16" i="6" s="1"/>
  <c r="D12" i="6"/>
  <c r="D3" i="6"/>
  <c r="D16" i="6" s="1"/>
  <c r="G26" i="4"/>
  <c r="H6" i="2" l="1"/>
  <c r="E6" i="2"/>
  <c r="G11" i="2"/>
  <c r="D11" i="2"/>
  <c r="H8" i="2" l="1"/>
  <c r="G8" i="2"/>
  <c r="E8" i="2"/>
  <c r="D8" i="2"/>
  <c r="H4" i="1" l="1"/>
  <c r="I4" i="1"/>
  <c r="F35" i="6" l="1"/>
  <c r="C33" i="6" l="1"/>
  <c r="C35" i="6"/>
  <c r="F33" i="6"/>
  <c r="F29" i="6"/>
  <c r="C29" i="6"/>
  <c r="F25" i="6"/>
  <c r="C25" i="6"/>
  <c r="F12" i="6"/>
  <c r="C12" i="6"/>
  <c r="F3" i="6"/>
  <c r="C3" i="6"/>
  <c r="G43" i="4"/>
  <c r="F43" i="4"/>
  <c r="G36" i="4"/>
  <c r="F36" i="4"/>
  <c r="G22" i="4"/>
  <c r="F22" i="4"/>
  <c r="G15" i="4"/>
  <c r="F15" i="4"/>
  <c r="G4" i="4"/>
  <c r="F4" i="4"/>
  <c r="N4" i="3"/>
  <c r="N5" i="3"/>
  <c r="N6" i="3"/>
  <c r="N7" i="3"/>
  <c r="N8" i="3"/>
  <c r="N3" i="3"/>
  <c r="N10" i="3"/>
  <c r="N11" i="3"/>
  <c r="N12" i="3"/>
  <c r="N13" i="3"/>
  <c r="N14" i="3"/>
  <c r="N15" i="3"/>
  <c r="N18" i="3"/>
  <c r="F23" i="6" l="1"/>
  <c r="D20" i="6"/>
  <c r="F16" i="6"/>
  <c r="F20" i="6" s="1"/>
  <c r="G23" i="6"/>
  <c r="C16" i="6"/>
  <c r="C20" i="6" s="1"/>
  <c r="G20" i="6"/>
  <c r="D23" i="6"/>
  <c r="C23" i="6"/>
  <c r="G30" i="4"/>
  <c r="G38" i="4" s="1"/>
  <c r="G45" i="4" s="1"/>
  <c r="F30" i="4"/>
  <c r="F38" i="4" s="1"/>
  <c r="F45" i="4" s="1"/>
  <c r="L32" i="3"/>
  <c r="F32" i="3"/>
  <c r="E32" i="3"/>
  <c r="C32" i="3"/>
  <c r="B32" i="3"/>
  <c r="N31" i="3"/>
  <c r="N30" i="3"/>
  <c r="N29" i="3"/>
  <c r="N28" i="3"/>
  <c r="J32" i="3"/>
  <c r="N25" i="3"/>
  <c r="L24" i="3"/>
  <c r="J24" i="3"/>
  <c r="F24" i="3"/>
  <c r="E24" i="3"/>
  <c r="C24" i="3"/>
  <c r="B24" i="3"/>
  <c r="N23" i="3"/>
  <c r="N22" i="3"/>
  <c r="N21" i="3"/>
  <c r="N20" i="3"/>
  <c r="N19" i="3"/>
  <c r="H11" i="5"/>
  <c r="G11" i="5"/>
  <c r="H6" i="5"/>
  <c r="G6" i="5"/>
  <c r="H35" i="2"/>
  <c r="G35" i="2"/>
  <c r="H24" i="2"/>
  <c r="G24" i="2"/>
  <c r="G19" i="2"/>
  <c r="H19" i="2"/>
  <c r="H16" i="2"/>
  <c r="G16" i="2"/>
  <c r="H4" i="2"/>
  <c r="G4" i="2"/>
  <c r="N24" i="3" l="1"/>
  <c r="H14" i="2"/>
  <c r="H29" i="2" s="1"/>
  <c r="H33" i="2" s="1"/>
  <c r="H40" i="2" s="1"/>
  <c r="H3" i="5" s="1"/>
  <c r="N27" i="3"/>
  <c r="N32" i="3" s="1"/>
  <c r="G15" i="5"/>
  <c r="H15" i="5"/>
  <c r="G14" i="2"/>
  <c r="G29" i="2" s="1"/>
  <c r="G33" i="2" s="1"/>
  <c r="G40" i="2" s="1"/>
  <c r="G42" i="2" s="1"/>
  <c r="G3" i="5" l="1"/>
  <c r="G17" i="5" s="1"/>
  <c r="G47" i="2"/>
  <c r="H17" i="5"/>
  <c r="D12" i="1"/>
  <c r="C12" i="1"/>
  <c r="C43" i="4" l="1"/>
  <c r="C4" i="4"/>
  <c r="H13" i="1" l="1"/>
  <c r="D4" i="4" l="1"/>
  <c r="E11" i="5" l="1"/>
  <c r="D11" i="5"/>
  <c r="E6" i="5"/>
  <c r="D6" i="5"/>
  <c r="E15" i="5" l="1"/>
  <c r="D15" i="5"/>
  <c r="D43" i="4"/>
  <c r="C36" i="4"/>
  <c r="D36" i="4"/>
  <c r="C15" i="4"/>
  <c r="C22" i="4"/>
  <c r="D22" i="4"/>
  <c r="D15" i="4"/>
  <c r="D30" i="4" l="1"/>
  <c r="D38" i="4" s="1"/>
  <c r="D45" i="4" s="1"/>
  <c r="C30" i="4"/>
  <c r="C38" i="4" s="1"/>
  <c r="C45" i="4" s="1"/>
  <c r="C16" i="3" l="1"/>
  <c r="C9" i="3"/>
  <c r="L16" i="3" l="1"/>
  <c r="J16" i="3"/>
  <c r="F16" i="3"/>
  <c r="E16" i="3"/>
  <c r="B16" i="3"/>
  <c r="L9" i="3"/>
  <c r="J9" i="3"/>
  <c r="F9" i="3"/>
  <c r="E9" i="3"/>
  <c r="B9" i="3"/>
  <c r="N16" i="3" l="1"/>
  <c r="N9" i="3"/>
  <c r="E35" i="2"/>
  <c r="D35" i="2"/>
  <c r="E24" i="2"/>
  <c r="D24" i="2"/>
  <c r="E19" i="2"/>
  <c r="D19" i="2"/>
  <c r="E16" i="2"/>
  <c r="D16" i="2"/>
  <c r="E4" i="2"/>
  <c r="D4" i="2"/>
  <c r="D24" i="1"/>
  <c r="C24" i="1"/>
  <c r="D21" i="1"/>
  <c r="C21" i="1"/>
  <c r="I13" i="1"/>
  <c r="I8" i="1"/>
  <c r="H8" i="1"/>
  <c r="H28" i="1" s="1"/>
  <c r="D4" i="1"/>
  <c r="C4" i="1"/>
  <c r="I28" i="1" l="1"/>
  <c r="E14" i="2"/>
  <c r="E29" i="2" s="1"/>
  <c r="E33" i="2" s="1"/>
  <c r="E40" i="2" s="1"/>
  <c r="E3" i="5" s="1"/>
  <c r="E17" i="5" s="1"/>
  <c r="C28" i="1"/>
  <c r="D14" i="2"/>
  <c r="D29" i="2" s="1"/>
  <c r="D33" i="2" s="1"/>
  <c r="D40" i="2" s="1"/>
  <c r="D42" i="2" s="1"/>
  <c r="D28" i="1"/>
  <c r="D3" i="5" l="1"/>
  <c r="D17" i="5" s="1"/>
  <c r="D47" i="2"/>
  <c r="H30" i="1"/>
  <c r="I30" i="1"/>
</calcChain>
</file>

<file path=xl/sharedStrings.xml><?xml version="1.0" encoding="utf-8"?>
<sst xmlns="http://schemas.openxmlformats.org/spreadsheetml/2006/main" count="213" uniqueCount="174">
  <si>
    <t>ATIVO</t>
  </si>
  <si>
    <t>PASSIVO</t>
  </si>
  <si>
    <t>Instrumentos Financeiros</t>
  </si>
  <si>
    <t>Operações de Crédito</t>
  </si>
  <si>
    <t>Outras Obrigações</t>
  </si>
  <si>
    <t>Devedores por Compra de Valores e Bens</t>
  </si>
  <si>
    <t xml:space="preserve">   Fundos Financeiros e de Desenvolvimento</t>
  </si>
  <si>
    <t>Avais e Fianças Honrados</t>
  </si>
  <si>
    <t xml:space="preserve">   Impostos e Contribuições sobre o Lucro</t>
  </si>
  <si>
    <t>(-) Provisões por Perdas Esperadas Associadas</t>
  </si>
  <si>
    <t xml:space="preserve">   Outros Impostos e Contribuições</t>
  </si>
  <si>
    <t xml:space="preserve">   Outras Obrigações</t>
  </si>
  <si>
    <t>Outros Ativos</t>
  </si>
  <si>
    <t>Provisões</t>
  </si>
  <si>
    <t>Rendas a Receber</t>
  </si>
  <si>
    <t>Provisões para Contingências</t>
  </si>
  <si>
    <t>Devedores por Depósitos em Garantia</t>
  </si>
  <si>
    <t>Provisões para Garantias Financeiras Prestadas</t>
  </si>
  <si>
    <t>Outros créditos</t>
  </si>
  <si>
    <t>Provisões para pagamentos a efetuar</t>
  </si>
  <si>
    <t>Passivo Atuarial</t>
  </si>
  <si>
    <t>Obrigações Fiscais Diferidas</t>
  </si>
  <si>
    <t>Créditos Tributários</t>
  </si>
  <si>
    <t>Investimentos</t>
  </si>
  <si>
    <t>RESULTADOS DE EXERCÍCIOS FUTUROS</t>
  </si>
  <si>
    <t>Imobilizado</t>
  </si>
  <si>
    <t>Imobilizado de Uso</t>
  </si>
  <si>
    <t>(-) Depreciação Acumulada</t>
  </si>
  <si>
    <t>PATRIMÔNIO LÍQUIDO</t>
  </si>
  <si>
    <t>Intangível</t>
  </si>
  <si>
    <t>Capital Social</t>
  </si>
  <si>
    <t>Ativos Intangíveis</t>
  </si>
  <si>
    <t>Reservas de Capital</t>
  </si>
  <si>
    <t>(-)Amortização Acumulada</t>
  </si>
  <si>
    <t>Outros Resultados Abrangentes</t>
  </si>
  <si>
    <t>TOTAL DO ATIVO</t>
  </si>
  <si>
    <t>TOTAL DO PASSIVO</t>
  </si>
  <si>
    <t>Nota</t>
  </si>
  <si>
    <t>Receitas da Intermediação Financeira</t>
  </si>
  <si>
    <t>Resultado com Títulos e Valores Mobiliários</t>
  </si>
  <si>
    <t>Despesas da Intermediação Financeira</t>
  </si>
  <si>
    <t>Operações de empréstimos e repasses</t>
  </si>
  <si>
    <t>Provisão para perdas associadas ao risco de crédito</t>
  </si>
  <si>
    <t>Resultado da Intermediação Financeira</t>
  </si>
  <si>
    <t>Outras Receitas Operacionais</t>
  </si>
  <si>
    <t>Receitas de Prestação de Serviços</t>
  </si>
  <si>
    <t>Despesas Operacionais</t>
  </si>
  <si>
    <t>Despesa com Pessoal</t>
  </si>
  <si>
    <t>Outras Despesas Administrativas</t>
  </si>
  <si>
    <t>Despesas tributárias</t>
  </si>
  <si>
    <t>Outras Despesas Operacionais</t>
  </si>
  <si>
    <t>Despesas de Provisões</t>
  </si>
  <si>
    <t>Trabalhistas</t>
  </si>
  <si>
    <t>Cíveis e Fiscais</t>
  </si>
  <si>
    <t>Garantias Financeiras Prestadas</t>
  </si>
  <si>
    <t>Resultado Operacional</t>
  </si>
  <si>
    <t>Resultado Antes dos Tributos e Participações</t>
  </si>
  <si>
    <t>Corrente</t>
  </si>
  <si>
    <t>Diferido</t>
  </si>
  <si>
    <t>Participações no Lucro</t>
  </si>
  <si>
    <t>Resultado Líquido</t>
  </si>
  <si>
    <t>Resultado Líquido por Ação</t>
  </si>
  <si>
    <t>Outros resultados</t>
  </si>
  <si>
    <t>Lucros</t>
  </si>
  <si>
    <t>Fundo regimental</t>
  </si>
  <si>
    <t>Outros</t>
  </si>
  <si>
    <t>abrangentes</t>
  </si>
  <si>
    <t>Acumulados</t>
  </si>
  <si>
    <t>Total</t>
  </si>
  <si>
    <t>Ajustes de títulos disponíveis para venda</t>
  </si>
  <si>
    <t>Ajuste reavaliação benefícios pós-emprego</t>
  </si>
  <si>
    <t>Aumento de capital</t>
  </si>
  <si>
    <t>Lucro líquido do semestre</t>
  </si>
  <si>
    <t>Constituição de reservas</t>
  </si>
  <si>
    <t>Saldos em 01/01/2020</t>
  </si>
  <si>
    <t>Capital</t>
  </si>
  <si>
    <t>Aumento de Capital</t>
  </si>
  <si>
    <t>Fluxo de caixa das atividades operacionais</t>
  </si>
  <si>
    <t>Ajuste por:</t>
  </si>
  <si>
    <t>Depreciação e amortização</t>
  </si>
  <si>
    <t>Provisão para perdas esperadas associadas ao risco de crédito</t>
  </si>
  <si>
    <t>Provisão para garantias financeiras prestadas</t>
  </si>
  <si>
    <t>Provisão para contingências</t>
  </si>
  <si>
    <t>Provisão atuarial, líquido de reversões</t>
  </si>
  <si>
    <t>Redução / (aumento) de ativos operacionais</t>
  </si>
  <si>
    <t>Títulos e valores mobiliários</t>
  </si>
  <si>
    <t>Operações de crédito</t>
  </si>
  <si>
    <t>Aumento / (redução) de passivos operacionais</t>
  </si>
  <si>
    <t>Outras obrigações</t>
  </si>
  <si>
    <t>Imposto de renda e contribuição social pagos</t>
  </si>
  <si>
    <t>Resultado de exercícios futuros</t>
  </si>
  <si>
    <t>Caixa gerado / (utilizado) nas atividades operacionais</t>
  </si>
  <si>
    <t>Fluxo de caixa das atividades de investimentos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</si>
  <si>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</si>
  <si>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</si>
  <si>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</si>
  <si>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</si>
  <si>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</si>
  <si>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</si>
  <si>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Saldo de caixa e equivalente de caixa no início do período</t>
  </si>
  <si>
    <t>Saldo de caixa e equivalente de caixa no fim do período</t>
  </si>
  <si>
    <t>Ajustes em avaliação patrimonial</t>
  </si>
  <si>
    <t>Créditos tributários</t>
  </si>
  <si>
    <t>ao Risco de Crédito</t>
  </si>
  <si>
    <t>Ativos financeiros disponíveis para venda</t>
  </si>
  <si>
    <t>Variação ao valor justo</t>
  </si>
  <si>
    <t>Efeito tributário</t>
  </si>
  <si>
    <t>Total de outros resultados abrangentes</t>
  </si>
  <si>
    <t>Resultado abrangente do período</t>
  </si>
  <si>
    <t>Benefício pós-emprego</t>
  </si>
  <si>
    <t>Imposto de Renda e Contribuição Social</t>
  </si>
  <si>
    <t>Imposto de renda e contribuição social diferidos</t>
  </si>
  <si>
    <t>Passivo atuarial e obrigações fiscais diferidas</t>
  </si>
  <si>
    <t>Outros instrumentos financeiros</t>
  </si>
  <si>
    <t>Instrumentos financeiros</t>
  </si>
  <si>
    <t>Provisão para perdas prováveis de outros ativos</t>
  </si>
  <si>
    <t>Itens que podem ser reclassificados para o resultado</t>
  </si>
  <si>
    <t>Itens que não podem ser reclassificados para o resultado</t>
  </si>
  <si>
    <t>2º SEMESTRE</t>
  </si>
  <si>
    <t>EXERCÍCIO</t>
  </si>
  <si>
    <t>Saldos em 31/12/2020</t>
  </si>
  <si>
    <t>Receitas</t>
  </si>
  <si>
    <t>Intermediação financeira</t>
  </si>
  <si>
    <t>Prestação de serviços</t>
  </si>
  <si>
    <t xml:space="preserve">Outras </t>
  </si>
  <si>
    <t xml:space="preserve">Despesas </t>
  </si>
  <si>
    <t>Outras</t>
  </si>
  <si>
    <t>Insumos adquiridos de terceiros</t>
  </si>
  <si>
    <t>Serviços de terceiros</t>
  </si>
  <si>
    <t>Valor adicionado bruto</t>
  </si>
  <si>
    <t>Valor adicionado total a distribuir</t>
  </si>
  <si>
    <t>Distribuição do valor adicionado</t>
  </si>
  <si>
    <t>Pessoal</t>
  </si>
  <si>
    <t>Remuneração direta</t>
  </si>
  <si>
    <t>Benefícios</t>
  </si>
  <si>
    <t>FGTS</t>
  </si>
  <si>
    <t>Impostos, taxas e contribuições</t>
  </si>
  <si>
    <t>Federais</t>
  </si>
  <si>
    <t>Estaduais</t>
  </si>
  <si>
    <t>Municipais</t>
  </si>
  <si>
    <t>Remuneração de capitais de terceiros</t>
  </si>
  <si>
    <t>Remuneração de capitais próprios</t>
  </si>
  <si>
    <t>Participação no resultado</t>
  </si>
  <si>
    <t>Saldos em 01/07/2020</t>
  </si>
  <si>
    <t>Aluguéis</t>
  </si>
  <si>
    <t>Materiais, energia e ouros</t>
  </si>
  <si>
    <t>Disponibilidades</t>
  </si>
  <si>
    <t>Ajuste a valor de mercado - ativos e passivos</t>
  </si>
  <si>
    <t>Depósitos a prazo</t>
  </si>
  <si>
    <t xml:space="preserve">   Repasses do país</t>
  </si>
  <si>
    <t xml:space="preserve">   Instrumentos Financeiros Derivativos</t>
  </si>
  <si>
    <t xml:space="preserve">   Repasses e Empréstimos do Exterior</t>
  </si>
  <si>
    <t>Ativos Não Financeiros Mantidos para Venda</t>
  </si>
  <si>
    <t>Resultado com instrumentos financeiros derivativos</t>
  </si>
  <si>
    <t>Outras Receitas e Despesas</t>
  </si>
  <si>
    <t>Reservas de Lucro</t>
  </si>
  <si>
    <t>Saldos em 01/07/2021</t>
  </si>
  <si>
    <t>Saldos em 31/12/2021</t>
  </si>
  <si>
    <t>Saldos em 01/01/2021</t>
  </si>
  <si>
    <t>Reservas de lucro</t>
  </si>
  <si>
    <t>Reclassificação contábil</t>
  </si>
  <si>
    <t>reapresentado</t>
  </si>
  <si>
    <t>Repasses Interfinanceiros</t>
  </si>
  <si>
    <t>(-) Provisão para Redução ao Valor Recuperável de</t>
  </si>
  <si>
    <t xml:space="preserve">    Ativos Não Financeiros Mantidos para Venda</t>
  </si>
  <si>
    <t xml:space="preserve">Títulos e Valores Mobiliários </t>
  </si>
  <si>
    <t>Operações de Captação</t>
  </si>
  <si>
    <t>Lucro líquido do período</t>
  </si>
  <si>
    <t>Variação do Passivo Atuarial</t>
  </si>
  <si>
    <t>Lucro líquido do exercício</t>
  </si>
  <si>
    <t>Repasses interfinanceiros</t>
  </si>
  <si>
    <t>Lucro líquido do período ajustado</t>
  </si>
  <si>
    <t>Despesas de intermediação financeira</t>
  </si>
  <si>
    <t>Lucros retidos no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</si>
</sst>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brima"/>
    </font>
    <font>
      <sz val="10"/>
      <color theme="1"/>
      <name val="Ebrima"/>
    </font>
    <font>
      <sz val="10"/>
      <color theme="1"/>
      <name val="72"/>
      <family val="2"/>
    </font>
    <font>
      <b/>
      <sz val="10"/>
      <color theme="1"/>
      <name val="72"/>
      <family val="2"/>
    </font>
    <font>
      <sz val="11"/>
      <color theme="1"/>
      <name val="72"/>
      <family val="2"/>
    </font>
    <font>
      <sz val="9"/>
      <color theme="1"/>
      <name val="72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B050"/>
      </top>
      <bottom/>
      <diagonal/>
    </border>
    <border>
      <left/>
      <right/>
      <top style="thick">
        <color rgb="FFD9D9D9"/>
      </top>
      <bottom/>
      <diagonal/>
    </border>
    <border>
      <left/>
      <right/>
      <top/>
      <bottom style="thick">
        <color rgb="FFA6A6A6"/>
      </bottom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/>
      <top style="thin">
        <color rgb="FF00B050"/>
      </top>
      <bottom style="medium">
        <color theme="9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right"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6" borderId="0" xfId="0" applyFont="1" applyFill="1"/>
    <xf numFmtId="0" fontId="5" fillId="0" borderId="0" xfId="0" applyFont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4" fillId="6" borderId="0" xfId="0" applyFont="1" applyFill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164" fontId="6" fillId="0" borderId="0" xfId="0" applyNumberFormat="1" applyFont="1"/>
    <xf numFmtId="164" fontId="5" fillId="2" borderId="0" xfId="0" applyNumberFormat="1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6" borderId="11" xfId="0" applyFont="1" applyFill="1" applyBorder="1"/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5" fillId="3" borderId="5" xfId="0" applyNumberFormat="1" applyFont="1" applyFill="1" applyBorder="1" applyAlignment="1">
      <alignment vertical="center" wrapText="1"/>
    </xf>
    <xf numFmtId="164" fontId="5" fillId="4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5" borderId="6" xfId="0" applyNumberFormat="1" applyFont="1" applyFill="1" applyBorder="1" applyAlignment="1">
      <alignment vertical="center" wrapText="1"/>
    </xf>
    <xf numFmtId="0" fontId="4" fillId="8" borderId="16" xfId="0" applyFont="1" applyFill="1" applyBorder="1"/>
    <xf numFmtId="0" fontId="5" fillId="0" borderId="13" xfId="0" applyFont="1" applyBorder="1" applyAlignment="1">
      <alignment horizontal="center"/>
    </xf>
    <xf numFmtId="164" fontId="5" fillId="4" borderId="13" xfId="0" applyNumberFormat="1" applyFont="1" applyFill="1" applyBorder="1" applyAlignment="1">
      <alignment horizontal="right" vertical="center" wrapText="1"/>
    </xf>
    <xf numFmtId="164" fontId="4" fillId="8" borderId="16" xfId="0" applyNumberFormat="1" applyFont="1" applyFill="1" applyBorder="1"/>
    <xf numFmtId="164" fontId="5" fillId="4" borderId="0" xfId="0" applyNumberFormat="1" applyFont="1" applyFill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4" fontId="5" fillId="5" borderId="14" xfId="0" applyNumberFormat="1" applyFont="1" applyFill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11" xfId="0" applyNumberFormat="1" applyFont="1" applyBorder="1"/>
    <xf numFmtId="0" fontId="2" fillId="0" borderId="17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10" xfId="0" applyFont="1" applyBorder="1"/>
    <xf numFmtId="0" fontId="4" fillId="6" borderId="0" xfId="0" applyFont="1" applyFill="1" applyBorder="1" applyAlignment="1">
      <alignment horizontal="center"/>
    </xf>
    <xf numFmtId="0" fontId="3" fillId="9" borderId="0" xfId="0" applyFont="1" applyFill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5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10" borderId="9" xfId="0" applyFont="1" applyFill="1" applyBorder="1"/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GridLines="0" tabSelected="1" workbookViewId="0">
      <selection activeCell="G16" sqref="G16"/>
    </sheetView>
  </sheetViews>
  <sheetFormatPr defaultColWidth="0" defaultRowHeight="14" zeroHeight="1" x14ac:dyDescent="0.3"/>
  <cols>
    <col min="1" max="1" width="2.54296875" style="56" customWidth="1"/>
    <col min="2" max="2" width="42.453125" style="56" customWidth="1"/>
    <col min="3" max="4" width="15.7265625" style="56" customWidth="1"/>
    <col min="5" max="5" width="2.7265625" style="56" customWidth="1"/>
    <col min="6" max="6" width="2.54296875" style="56" customWidth="1"/>
    <col min="7" max="7" width="43.54296875" style="56" customWidth="1"/>
    <col min="8" max="9" width="15.7265625" style="56" customWidth="1"/>
    <col min="10" max="10" width="10.1796875" style="56" hidden="1" customWidth="1"/>
    <col min="11" max="16384" width="9.1796875" style="56" hidden="1"/>
  </cols>
  <sheetData>
    <row r="1" spans="1:10" s="45" customFormat="1" ht="20.149999999999999" customHeight="1" x14ac:dyDescent="0.35">
      <c r="A1" s="92" t="s">
        <v>0</v>
      </c>
      <c r="B1" s="92"/>
      <c r="C1" s="93">
        <v>44561</v>
      </c>
      <c r="D1" s="93">
        <v>44196</v>
      </c>
      <c r="E1" s="92"/>
      <c r="F1" s="92" t="s">
        <v>1</v>
      </c>
      <c r="G1" s="92"/>
      <c r="H1" s="93">
        <v>44561</v>
      </c>
      <c r="I1" s="93">
        <v>44196</v>
      </c>
      <c r="J1" s="44"/>
    </row>
    <row r="2" spans="1:10" s="45" customFormat="1" ht="12" customHeight="1" thickBot="1" x14ac:dyDescent="0.4">
      <c r="A2" s="95"/>
      <c r="B2" s="94"/>
      <c r="C2" s="94"/>
      <c r="D2" s="114" t="s">
        <v>161</v>
      </c>
      <c r="E2" s="95"/>
      <c r="F2" s="95"/>
      <c r="G2" s="94"/>
      <c r="H2" s="94"/>
      <c r="I2" s="95"/>
      <c r="J2" s="44"/>
    </row>
    <row r="3" spans="1:10" s="45" customFormat="1" ht="20.149999999999999" customHeight="1" x14ac:dyDescent="0.35">
      <c r="A3" s="45" t="s">
        <v>146</v>
      </c>
      <c r="C3" s="46">
        <v>7004</v>
      </c>
      <c r="D3" s="46">
        <v>42995</v>
      </c>
      <c r="F3" s="47" t="s">
        <v>148</v>
      </c>
      <c r="G3" s="48"/>
      <c r="H3" s="49">
        <v>30976</v>
      </c>
      <c r="I3" s="49">
        <v>0</v>
      </c>
      <c r="J3" s="44"/>
    </row>
    <row r="4" spans="1:10" s="45" customFormat="1" ht="20.149999999999999" customHeight="1" x14ac:dyDescent="0.35">
      <c r="A4" s="45" t="s">
        <v>2</v>
      </c>
      <c r="C4" s="46">
        <f>SUM(C5:C9)</f>
        <v>16985605</v>
      </c>
      <c r="D4" s="46">
        <f>SUM(D5:D9)</f>
        <v>16392314</v>
      </c>
      <c r="F4" s="47" t="s">
        <v>114</v>
      </c>
      <c r="G4" s="48"/>
      <c r="H4" s="49">
        <f>H5+H6+H7</f>
        <v>12547558</v>
      </c>
      <c r="I4" s="49">
        <f>I5+I6+I7</f>
        <v>12414358</v>
      </c>
      <c r="J4" s="44"/>
    </row>
    <row r="5" spans="1:10" s="50" customFormat="1" ht="20.149999999999999" customHeight="1" x14ac:dyDescent="0.35">
      <c r="B5" s="113" t="s">
        <v>165</v>
      </c>
      <c r="C5" s="52">
        <v>2870017</v>
      </c>
      <c r="D5" s="52">
        <v>2783192</v>
      </c>
      <c r="E5" s="45"/>
      <c r="G5" s="50" t="s">
        <v>149</v>
      </c>
      <c r="H5" s="51">
        <v>11608201</v>
      </c>
      <c r="I5" s="51">
        <v>12032528</v>
      </c>
      <c r="J5" s="53"/>
    </row>
    <row r="6" spans="1:10" s="50" customFormat="1" ht="20.149999999999999" customHeight="1" x14ac:dyDescent="0.35">
      <c r="B6" s="113" t="s">
        <v>162</v>
      </c>
      <c r="C6" s="52">
        <v>132221</v>
      </c>
      <c r="D6" s="52">
        <v>0</v>
      </c>
      <c r="E6" s="45"/>
      <c r="G6" s="50" t="s">
        <v>151</v>
      </c>
      <c r="H6" s="51">
        <v>936840</v>
      </c>
      <c r="I6" s="51">
        <v>381830</v>
      </c>
      <c r="J6" s="53"/>
    </row>
    <row r="7" spans="1:10" s="50" customFormat="1" ht="20.149999999999999" customHeight="1" x14ac:dyDescent="0.35">
      <c r="B7" s="50" t="s">
        <v>3</v>
      </c>
      <c r="C7" s="52">
        <v>13909459</v>
      </c>
      <c r="D7" s="52">
        <v>13575737</v>
      </c>
      <c r="G7" s="50" t="s">
        <v>150</v>
      </c>
      <c r="H7" s="51">
        <v>2517</v>
      </c>
      <c r="I7" s="51">
        <v>0</v>
      </c>
      <c r="J7" s="53"/>
    </row>
    <row r="8" spans="1:10" s="50" customFormat="1" ht="20.149999999999999" customHeight="1" x14ac:dyDescent="0.35">
      <c r="B8" s="50" t="s">
        <v>5</v>
      </c>
      <c r="C8" s="52">
        <v>68117</v>
      </c>
      <c r="D8" s="52">
        <v>30542</v>
      </c>
      <c r="F8" s="45" t="s">
        <v>4</v>
      </c>
      <c r="H8" s="49">
        <f>SUM(H9:H12)</f>
        <v>719491</v>
      </c>
      <c r="I8" s="49">
        <f>SUM(I9:I12)</f>
        <v>660175</v>
      </c>
      <c r="J8" s="53"/>
    </row>
    <row r="9" spans="1:10" s="50" customFormat="1" ht="20.149999999999999" customHeight="1" x14ac:dyDescent="0.35">
      <c r="B9" s="50" t="s">
        <v>7</v>
      </c>
      <c r="C9" s="52">
        <v>5791</v>
      </c>
      <c r="D9" s="52">
        <v>2843</v>
      </c>
      <c r="G9" s="50" t="s">
        <v>6</v>
      </c>
      <c r="H9" s="51">
        <v>491704</v>
      </c>
      <c r="I9" s="51">
        <v>493078</v>
      </c>
      <c r="J9" s="44"/>
    </row>
    <row r="10" spans="1:10" s="45" customFormat="1" ht="19.5" customHeight="1" x14ac:dyDescent="0.35">
      <c r="A10" s="45" t="s">
        <v>9</v>
      </c>
      <c r="C10" s="46"/>
      <c r="D10" s="46"/>
      <c r="F10" s="50"/>
      <c r="G10" s="50" t="s">
        <v>8</v>
      </c>
      <c r="H10" s="51">
        <v>172948</v>
      </c>
      <c r="I10" s="51">
        <v>130141</v>
      </c>
      <c r="J10" s="44"/>
    </row>
    <row r="11" spans="1:10" s="45" customFormat="1" ht="19.5" customHeight="1" x14ac:dyDescent="0.35">
      <c r="B11" s="45" t="s">
        <v>103</v>
      </c>
      <c r="C11" s="46">
        <v>-346053</v>
      </c>
      <c r="D11" s="46">
        <v>-358077</v>
      </c>
      <c r="F11" s="50"/>
      <c r="G11" s="50" t="s">
        <v>10</v>
      </c>
      <c r="H11" s="51">
        <v>14810</v>
      </c>
      <c r="I11" s="51">
        <v>8928</v>
      </c>
      <c r="J11" s="44"/>
    </row>
    <row r="12" spans="1:10" s="45" customFormat="1" ht="20.149999999999999" customHeight="1" x14ac:dyDescent="0.35">
      <c r="A12" s="45" t="s">
        <v>12</v>
      </c>
      <c r="C12" s="46">
        <f>SUM(C13:C18)</f>
        <v>149905</v>
      </c>
      <c r="D12" s="46">
        <f>SUM(D13:D18)</f>
        <v>196468</v>
      </c>
      <c r="F12" s="50"/>
      <c r="G12" s="50" t="s">
        <v>11</v>
      </c>
      <c r="H12" s="51">
        <v>40029</v>
      </c>
      <c r="I12" s="51">
        <v>28028</v>
      </c>
      <c r="J12" s="53"/>
    </row>
    <row r="13" spans="1:10" s="50" customFormat="1" ht="20.149999999999999" customHeight="1" x14ac:dyDescent="0.35">
      <c r="B13" s="50" t="s">
        <v>14</v>
      </c>
      <c r="C13" s="52">
        <v>11995</v>
      </c>
      <c r="D13" s="52">
        <v>7578</v>
      </c>
      <c r="F13" s="45" t="s">
        <v>13</v>
      </c>
      <c r="H13" s="49">
        <f>SUM(H14:H16)</f>
        <v>140910</v>
      </c>
      <c r="I13" s="49">
        <f>SUM(I14:I16)</f>
        <v>145104</v>
      </c>
      <c r="J13" s="53"/>
    </row>
    <row r="14" spans="1:10" s="50" customFormat="1" ht="20.149999999999999" customHeight="1" x14ac:dyDescent="0.35">
      <c r="B14" s="50" t="s">
        <v>16</v>
      </c>
      <c r="C14" s="52">
        <v>89604</v>
      </c>
      <c r="D14" s="52">
        <v>91330</v>
      </c>
      <c r="F14" s="45"/>
      <c r="G14" s="50" t="s">
        <v>15</v>
      </c>
      <c r="H14" s="51">
        <v>98388</v>
      </c>
      <c r="I14" s="51">
        <v>103616</v>
      </c>
      <c r="J14" s="53"/>
    </row>
    <row r="15" spans="1:10" s="50" customFormat="1" ht="20.149999999999999" customHeight="1" x14ac:dyDescent="0.35">
      <c r="B15" s="50" t="s">
        <v>18</v>
      </c>
      <c r="C15" s="52">
        <v>14679</v>
      </c>
      <c r="D15" s="52">
        <v>31606</v>
      </c>
      <c r="G15" s="50" t="s">
        <v>17</v>
      </c>
      <c r="H15" s="51">
        <v>13574</v>
      </c>
      <c r="I15" s="51">
        <v>16047</v>
      </c>
      <c r="J15" s="53"/>
    </row>
    <row r="16" spans="1:10" s="50" customFormat="1" ht="20.149999999999999" customHeight="1" x14ac:dyDescent="0.35">
      <c r="B16" s="50" t="s">
        <v>152</v>
      </c>
      <c r="C16" s="52">
        <v>34125</v>
      </c>
      <c r="D16" s="52">
        <v>66786</v>
      </c>
      <c r="G16" s="50" t="s">
        <v>19</v>
      </c>
      <c r="H16" s="51">
        <v>28948</v>
      </c>
      <c r="I16" s="51">
        <v>25441</v>
      </c>
      <c r="J16" s="53"/>
    </row>
    <row r="17" spans="1:10" s="50" customFormat="1" ht="20.149999999999999" customHeight="1" x14ac:dyDescent="0.35">
      <c r="B17" s="113" t="s">
        <v>163</v>
      </c>
      <c r="C17" s="52"/>
      <c r="D17" s="52"/>
      <c r="F17" s="45" t="s">
        <v>20</v>
      </c>
      <c r="H17" s="49">
        <v>237300</v>
      </c>
      <c r="I17" s="49">
        <v>263348</v>
      </c>
      <c r="J17" s="53"/>
    </row>
    <row r="18" spans="1:10" s="50" customFormat="1" ht="20.149999999999999" customHeight="1" x14ac:dyDescent="0.35">
      <c r="B18" s="113" t="s">
        <v>164</v>
      </c>
      <c r="C18" s="52">
        <v>-498</v>
      </c>
      <c r="D18" s="52">
        <v>-832</v>
      </c>
      <c r="F18" s="45" t="s">
        <v>21</v>
      </c>
      <c r="G18" s="45"/>
      <c r="H18" s="49">
        <v>61460</v>
      </c>
      <c r="I18" s="49">
        <v>66487</v>
      </c>
      <c r="J18" s="53"/>
    </row>
    <row r="19" spans="1:10" s="50" customFormat="1" ht="20.149999999999999" customHeight="1" x14ac:dyDescent="0.35">
      <c r="A19" s="45" t="s">
        <v>22</v>
      </c>
      <c r="B19" s="45"/>
      <c r="C19" s="46">
        <v>283447</v>
      </c>
      <c r="D19" s="46">
        <v>321862</v>
      </c>
      <c r="F19" s="45"/>
      <c r="G19" s="45"/>
      <c r="H19" s="49"/>
      <c r="I19" s="49"/>
      <c r="J19" s="53"/>
    </row>
    <row r="20" spans="1:10" s="50" customFormat="1" ht="20.149999999999999" customHeight="1" x14ac:dyDescent="0.35">
      <c r="A20" s="45" t="s">
        <v>23</v>
      </c>
      <c r="B20" s="45"/>
      <c r="C20" s="46">
        <v>602</v>
      </c>
      <c r="D20" s="46">
        <v>602</v>
      </c>
      <c r="F20" s="45" t="s">
        <v>24</v>
      </c>
      <c r="H20" s="49">
        <v>2457</v>
      </c>
      <c r="I20" s="49">
        <v>2628</v>
      </c>
      <c r="J20" s="44"/>
    </row>
    <row r="21" spans="1:10" s="50" customFormat="1" ht="20.149999999999999" customHeight="1" x14ac:dyDescent="0.35">
      <c r="A21" s="45" t="s">
        <v>25</v>
      </c>
      <c r="B21" s="45"/>
      <c r="C21" s="46">
        <f>C22+C23</f>
        <v>40776</v>
      </c>
      <c r="D21" s="46">
        <f>D22+D23</f>
        <v>40131</v>
      </c>
      <c r="F21" s="45"/>
      <c r="H21" s="51"/>
      <c r="I21" s="51"/>
      <c r="J21" s="53"/>
    </row>
    <row r="22" spans="1:10" s="50" customFormat="1" ht="20.149999999999999" customHeight="1" x14ac:dyDescent="0.35">
      <c r="B22" s="50" t="s">
        <v>26</v>
      </c>
      <c r="C22" s="52">
        <v>70437</v>
      </c>
      <c r="D22" s="52">
        <v>68288</v>
      </c>
      <c r="F22" s="45" t="s">
        <v>28</v>
      </c>
      <c r="H22" s="49">
        <f>SUM(H23:H26)</f>
        <v>3398314</v>
      </c>
      <c r="I22" s="49">
        <f>SUM(I23:I26)</f>
        <v>3099861</v>
      </c>
      <c r="J22" s="53"/>
    </row>
    <row r="23" spans="1:10" s="50" customFormat="1" ht="20.149999999999999" customHeight="1" x14ac:dyDescent="0.35">
      <c r="B23" s="50" t="s">
        <v>27</v>
      </c>
      <c r="C23" s="52">
        <v>-29661</v>
      </c>
      <c r="D23" s="52">
        <v>-28157</v>
      </c>
      <c r="G23" s="50" t="s">
        <v>30</v>
      </c>
      <c r="H23" s="51">
        <v>1734924</v>
      </c>
      <c r="I23" s="51">
        <v>1518579</v>
      </c>
      <c r="J23" s="53"/>
    </row>
    <row r="24" spans="1:10" s="50" customFormat="1" ht="20.149999999999999" customHeight="1" x14ac:dyDescent="0.35">
      <c r="A24" s="45" t="s">
        <v>29</v>
      </c>
      <c r="C24" s="46">
        <f>C25+C26</f>
        <v>17180</v>
      </c>
      <c r="D24" s="46">
        <f>D25+D26</f>
        <v>15666</v>
      </c>
      <c r="G24" s="50" t="s">
        <v>155</v>
      </c>
      <c r="H24" s="51">
        <v>1770620</v>
      </c>
      <c r="I24" s="51">
        <v>0</v>
      </c>
      <c r="J24" s="53"/>
    </row>
    <row r="25" spans="1:10" s="50" customFormat="1" ht="20.149999999999999" customHeight="1" x14ac:dyDescent="0.35">
      <c r="B25" s="50" t="s">
        <v>31</v>
      </c>
      <c r="C25" s="52">
        <v>46745</v>
      </c>
      <c r="D25" s="52">
        <v>40124</v>
      </c>
      <c r="G25" s="50" t="s">
        <v>32</v>
      </c>
      <c r="H25" s="51">
        <v>0</v>
      </c>
      <c r="I25" s="51">
        <v>1720353</v>
      </c>
      <c r="J25" s="53"/>
    </row>
    <row r="26" spans="1:10" s="50" customFormat="1" ht="20.149999999999999" customHeight="1" x14ac:dyDescent="0.35">
      <c r="B26" s="50" t="s">
        <v>33</v>
      </c>
      <c r="C26" s="52">
        <v>-29565</v>
      </c>
      <c r="D26" s="52">
        <v>-24458</v>
      </c>
      <c r="G26" s="50" t="s">
        <v>34</v>
      </c>
      <c r="H26" s="51">
        <v>-107230</v>
      </c>
      <c r="I26" s="51">
        <v>-139071</v>
      </c>
      <c r="J26" s="53"/>
    </row>
    <row r="27" spans="1:10" s="50" customFormat="1" ht="20.149999999999999" customHeight="1" thickBot="1" x14ac:dyDescent="0.4">
      <c r="C27" s="52"/>
      <c r="D27" s="52"/>
      <c r="H27" s="51"/>
      <c r="I27" s="51"/>
      <c r="J27" s="53"/>
    </row>
    <row r="28" spans="1:10" s="50" customFormat="1" ht="20.149999999999999" customHeight="1" thickBot="1" x14ac:dyDescent="0.4">
      <c r="A28" s="43" t="s">
        <v>35</v>
      </c>
      <c r="B28" s="43"/>
      <c r="C28" s="54">
        <f>C3+C4+C11+C12+C19+C20+C21+C24</f>
        <v>17138466</v>
      </c>
      <c r="D28" s="54">
        <f>D3+D4+D11+D12+D19+D20+D21+D24</f>
        <v>16651961</v>
      </c>
      <c r="E28" s="43" t="s">
        <v>36</v>
      </c>
      <c r="F28" s="43"/>
      <c r="G28" s="43"/>
      <c r="H28" s="55">
        <f>H3+H8+H13+H17+H18+H20+H22+H4</f>
        <v>17138466</v>
      </c>
      <c r="I28" s="55">
        <f>I3+I8+I13+I17+I18+I20+I22+I4</f>
        <v>16651961</v>
      </c>
      <c r="J28" s="53"/>
    </row>
    <row r="30" spans="1:10" hidden="1" x14ac:dyDescent="0.3">
      <c r="H30" s="57">
        <f>H28-C28</f>
        <v>0</v>
      </c>
      <c r="I30" s="57">
        <f>I28-D28</f>
        <v>0</v>
      </c>
    </row>
  </sheetData>
  <pageMargins left="0.511811024" right="0.511811024" top="0.78740157499999996" bottom="0.78740157499999996" header="0.31496062000000002" footer="0.31496062000000002"/>
  <pageSetup paperSize="9" scale="86" orientation="landscape" r:id="rId1"/>
  <ignoredErrors>
    <ignoredError sqref="H13:I13 C12: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showGridLines="0" workbookViewId="0">
      <selection activeCell="B1" sqref="B1"/>
    </sheetView>
  </sheetViews>
  <sheetFormatPr defaultColWidth="0" defaultRowHeight="12.5" zeroHeight="1" x14ac:dyDescent="0.25"/>
  <cols>
    <col min="1" max="1" width="3.1796875" style="24" customWidth="1"/>
    <col min="2" max="2" width="46.26953125" style="24" bestFit="1" customWidth="1"/>
    <col min="3" max="3" width="0" style="25" hidden="1" customWidth="1"/>
    <col min="4" max="4" width="13.54296875" style="24" customWidth="1"/>
    <col min="5" max="5" width="12.81640625" style="24" customWidth="1"/>
    <col min="6" max="6" width="2.1796875" style="24" customWidth="1"/>
    <col min="7" max="7" width="13.54296875" style="24" customWidth="1"/>
    <col min="8" max="8" width="13.81640625" style="24" customWidth="1"/>
    <col min="9" max="16384" width="9.1796875" style="24" hidden="1"/>
  </cols>
  <sheetData>
    <row r="1" spans="1:8" x14ac:dyDescent="0.25">
      <c r="D1" s="101" t="s">
        <v>118</v>
      </c>
      <c r="E1" s="101"/>
      <c r="F1" s="26"/>
      <c r="G1" s="101" t="s">
        <v>119</v>
      </c>
      <c r="H1" s="101"/>
    </row>
    <row r="2" spans="1:8" x14ac:dyDescent="0.25">
      <c r="A2" s="96"/>
      <c r="B2" s="96"/>
      <c r="C2" s="97" t="s">
        <v>37</v>
      </c>
      <c r="D2" s="97">
        <v>2021</v>
      </c>
      <c r="E2" s="97">
        <v>2020</v>
      </c>
      <c r="F2" s="99"/>
      <c r="G2" s="97">
        <v>2021</v>
      </c>
      <c r="H2" s="97">
        <v>2020</v>
      </c>
    </row>
    <row r="3" spans="1:8" ht="13" thickBot="1" x14ac:dyDescent="0.3">
      <c r="A3" s="98"/>
      <c r="B3" s="98"/>
      <c r="C3" s="91"/>
      <c r="D3" s="116"/>
      <c r="E3" s="117" t="s">
        <v>161</v>
      </c>
      <c r="F3" s="118"/>
      <c r="G3" s="116"/>
      <c r="H3" s="117" t="s">
        <v>161</v>
      </c>
    </row>
    <row r="4" spans="1:8" x14ac:dyDescent="0.25">
      <c r="A4" s="37" t="s">
        <v>38</v>
      </c>
      <c r="B4" s="37"/>
      <c r="C4" s="38"/>
      <c r="D4" s="58">
        <f>D5+D6</f>
        <v>764525</v>
      </c>
      <c r="E4" s="58">
        <f>E5+E6</f>
        <v>679841</v>
      </c>
      <c r="F4" s="29"/>
      <c r="G4" s="58">
        <f>G5+G6</f>
        <v>1396733</v>
      </c>
      <c r="H4" s="58">
        <f>H5+H6</f>
        <v>1371125</v>
      </c>
    </row>
    <row r="5" spans="1:8" x14ac:dyDescent="0.25">
      <c r="B5" s="24" t="s">
        <v>3</v>
      </c>
      <c r="D5" s="36">
        <v>661795</v>
      </c>
      <c r="E5" s="36">
        <v>637509</v>
      </c>
      <c r="F5" s="29"/>
      <c r="G5" s="36">
        <v>1241434</v>
      </c>
      <c r="H5" s="36">
        <v>1274186</v>
      </c>
    </row>
    <row r="6" spans="1:8" x14ac:dyDescent="0.25">
      <c r="B6" s="24" t="s">
        <v>39</v>
      </c>
      <c r="D6" s="36">
        <v>102730</v>
      </c>
      <c r="E6" s="36">
        <f>42905-573</f>
        <v>42332</v>
      </c>
      <c r="F6" s="29"/>
      <c r="G6" s="36">
        <v>155299</v>
      </c>
      <c r="H6" s="36">
        <f>97512-573</f>
        <v>96939</v>
      </c>
    </row>
    <row r="7" spans="1:8" x14ac:dyDescent="0.25">
      <c r="D7" s="36"/>
      <c r="E7" s="36"/>
      <c r="F7" s="29"/>
      <c r="G7" s="36"/>
      <c r="H7" s="36"/>
    </row>
    <row r="8" spans="1:8" s="34" customFormat="1" x14ac:dyDescent="0.25">
      <c r="A8" s="37" t="s">
        <v>40</v>
      </c>
      <c r="B8" s="37"/>
      <c r="C8" s="38"/>
      <c r="D8" s="58">
        <f>SUM(D9:D12)</f>
        <v>-381941</v>
      </c>
      <c r="E8" s="58">
        <f>SUM(E9:E12)</f>
        <v>-319438</v>
      </c>
      <c r="F8" s="26"/>
      <c r="G8" s="58">
        <f>SUM(G9:G12)</f>
        <v>-632793</v>
      </c>
      <c r="H8" s="58">
        <f>SUM(H9:H12)</f>
        <v>-759204</v>
      </c>
    </row>
    <row r="9" spans="1:8" x14ac:dyDescent="0.25">
      <c r="B9" s="24" t="s">
        <v>41</v>
      </c>
      <c r="D9" s="36">
        <v>-351306</v>
      </c>
      <c r="E9" s="36">
        <v>-295917</v>
      </c>
      <c r="F9" s="29"/>
      <c r="G9" s="36">
        <v>-592687</v>
      </c>
      <c r="H9" s="36">
        <v>-661164</v>
      </c>
    </row>
    <row r="10" spans="1:8" x14ac:dyDescent="0.25">
      <c r="B10" s="24" t="s">
        <v>42</v>
      </c>
      <c r="D10" s="36">
        <v>-36490</v>
      </c>
      <c r="E10" s="36">
        <v>-24094</v>
      </c>
      <c r="F10" s="29"/>
      <c r="G10" s="36">
        <v>-33639</v>
      </c>
      <c r="H10" s="36">
        <v>-98613</v>
      </c>
    </row>
    <row r="11" spans="1:8" x14ac:dyDescent="0.25">
      <c r="B11" s="115" t="s">
        <v>166</v>
      </c>
      <c r="D11" s="36">
        <f>-853-1</f>
        <v>-854</v>
      </c>
      <c r="E11" s="36">
        <v>0</v>
      </c>
      <c r="F11" s="29"/>
      <c r="G11" s="36">
        <f>-976+1</f>
        <v>-975</v>
      </c>
      <c r="H11" s="36">
        <v>0</v>
      </c>
    </row>
    <row r="12" spans="1:8" x14ac:dyDescent="0.25">
      <c r="B12" s="24" t="s">
        <v>153</v>
      </c>
      <c r="D12" s="36">
        <v>6709</v>
      </c>
      <c r="E12" s="36">
        <v>573</v>
      </c>
      <c r="F12" s="29"/>
      <c r="G12" s="36">
        <v>-5492</v>
      </c>
      <c r="H12" s="36">
        <v>573</v>
      </c>
    </row>
    <row r="13" spans="1:8" x14ac:dyDescent="0.25">
      <c r="D13" s="36"/>
      <c r="E13" s="36"/>
      <c r="F13" s="29"/>
      <c r="G13" s="36"/>
      <c r="H13" s="36"/>
    </row>
    <row r="14" spans="1:8" s="34" customFormat="1" x14ac:dyDescent="0.25">
      <c r="A14" s="37" t="s">
        <v>43</v>
      </c>
      <c r="B14" s="37"/>
      <c r="C14" s="38"/>
      <c r="D14" s="58">
        <f>D4+D8</f>
        <v>382584</v>
      </c>
      <c r="E14" s="58">
        <f>E4+E8</f>
        <v>360403</v>
      </c>
      <c r="F14" s="26"/>
      <c r="G14" s="58">
        <f>G4+G8</f>
        <v>763940</v>
      </c>
      <c r="H14" s="58">
        <f>H4+H8</f>
        <v>611921</v>
      </c>
    </row>
    <row r="15" spans="1:8" x14ac:dyDescent="0.25">
      <c r="D15" s="36"/>
      <c r="E15" s="36"/>
      <c r="F15" s="29"/>
      <c r="G15" s="36"/>
      <c r="H15" s="36"/>
    </row>
    <row r="16" spans="1:8" x14ac:dyDescent="0.25">
      <c r="A16" s="34" t="s">
        <v>44</v>
      </c>
      <c r="B16" s="34"/>
      <c r="C16" s="27"/>
      <c r="D16" s="35">
        <f>D17+D18</f>
        <v>62121</v>
      </c>
      <c r="E16" s="35">
        <f>E17+E18</f>
        <v>34037</v>
      </c>
      <c r="F16" s="29"/>
      <c r="G16" s="35">
        <f>G17+G18</f>
        <v>110778</v>
      </c>
      <c r="H16" s="35">
        <f>H17+H18</f>
        <v>67310</v>
      </c>
    </row>
    <row r="17" spans="1:8" x14ac:dyDescent="0.25">
      <c r="B17" s="24" t="s">
        <v>45</v>
      </c>
      <c r="D17" s="36">
        <v>16642</v>
      </c>
      <c r="E17" s="36">
        <v>21415</v>
      </c>
      <c r="F17" s="29"/>
      <c r="G17" s="36">
        <v>37025</v>
      </c>
      <c r="H17" s="36">
        <v>36561</v>
      </c>
    </row>
    <row r="18" spans="1:8" x14ac:dyDescent="0.25">
      <c r="B18" s="24" t="s">
        <v>44</v>
      </c>
      <c r="D18" s="36">
        <v>45479</v>
      </c>
      <c r="E18" s="36">
        <v>12622</v>
      </c>
      <c r="F18" s="29"/>
      <c r="G18" s="36">
        <v>73753</v>
      </c>
      <c r="H18" s="36">
        <v>30749</v>
      </c>
    </row>
    <row r="19" spans="1:8" x14ac:dyDescent="0.25">
      <c r="A19" s="34" t="s">
        <v>46</v>
      </c>
      <c r="B19" s="34"/>
      <c r="C19" s="27"/>
      <c r="D19" s="35">
        <f>SUM(D20:D23)</f>
        <v>-184711</v>
      </c>
      <c r="E19" s="35">
        <f>SUM(E20:E23)</f>
        <v>-165075</v>
      </c>
      <c r="F19" s="29"/>
      <c r="G19" s="35">
        <f>SUM(G20:G23)</f>
        <v>-336345</v>
      </c>
      <c r="H19" s="35">
        <f>SUM(H20:H23)</f>
        <v>-293309</v>
      </c>
    </row>
    <row r="20" spans="1:8" x14ac:dyDescent="0.25">
      <c r="B20" s="24" t="s">
        <v>47</v>
      </c>
      <c r="D20" s="36">
        <v>-106680</v>
      </c>
      <c r="E20" s="36">
        <v>-105941</v>
      </c>
      <c r="F20" s="29"/>
      <c r="G20" s="36">
        <v>-199108</v>
      </c>
      <c r="H20" s="36">
        <v>-189552</v>
      </c>
    </row>
    <row r="21" spans="1:8" x14ac:dyDescent="0.25">
      <c r="B21" s="24" t="s">
        <v>48</v>
      </c>
      <c r="D21" s="36">
        <v>-33947</v>
      </c>
      <c r="E21" s="36">
        <v>-29157</v>
      </c>
      <c r="F21" s="29"/>
      <c r="G21" s="36">
        <v>-55506</v>
      </c>
      <c r="H21" s="36">
        <v>-49813</v>
      </c>
    </row>
    <row r="22" spans="1:8" x14ac:dyDescent="0.25">
      <c r="B22" s="24" t="s">
        <v>49</v>
      </c>
      <c r="D22" s="36">
        <v>-21625</v>
      </c>
      <c r="E22" s="36">
        <v>-16961</v>
      </c>
      <c r="F22" s="29"/>
      <c r="G22" s="36">
        <v>-39714</v>
      </c>
      <c r="H22" s="36">
        <v>-32631</v>
      </c>
    </row>
    <row r="23" spans="1:8" x14ac:dyDescent="0.25">
      <c r="B23" s="24" t="s">
        <v>50</v>
      </c>
      <c r="D23" s="36">
        <v>-22459</v>
      </c>
      <c r="E23" s="36">
        <v>-13016</v>
      </c>
      <c r="F23" s="29"/>
      <c r="G23" s="36">
        <v>-42017</v>
      </c>
      <c r="H23" s="36">
        <v>-21313</v>
      </c>
    </row>
    <row r="24" spans="1:8" x14ac:dyDescent="0.25">
      <c r="A24" s="34" t="s">
        <v>51</v>
      </c>
      <c r="B24" s="34"/>
      <c r="C24" s="27"/>
      <c r="D24" s="35">
        <f>SUM(D25:D27)</f>
        <v>-6429</v>
      </c>
      <c r="E24" s="35">
        <f>SUM(E25:E27)</f>
        <v>-7283</v>
      </c>
      <c r="F24" s="29"/>
      <c r="G24" s="35">
        <f>SUM(G25:G27)</f>
        <v>-20041</v>
      </c>
      <c r="H24" s="35">
        <f>SUM(H25:H27)</f>
        <v>-13760</v>
      </c>
    </row>
    <row r="25" spans="1:8" x14ac:dyDescent="0.25">
      <c r="B25" s="24" t="s">
        <v>52</v>
      </c>
      <c r="D25" s="36">
        <v>-4373</v>
      </c>
      <c r="E25" s="36">
        <v>-5373</v>
      </c>
      <c r="F25" s="29"/>
      <c r="G25" s="36">
        <v>-9400</v>
      </c>
      <c r="H25" s="36">
        <v>-9470</v>
      </c>
    </row>
    <row r="26" spans="1:8" x14ac:dyDescent="0.25">
      <c r="B26" s="24" t="s">
        <v>53</v>
      </c>
      <c r="D26" s="36">
        <v>-1898</v>
      </c>
      <c r="E26" s="36">
        <v>-1346</v>
      </c>
      <c r="F26" s="29"/>
      <c r="G26" s="36">
        <v>-5836</v>
      </c>
      <c r="H26" s="36">
        <v>-3702</v>
      </c>
    </row>
    <row r="27" spans="1:8" x14ac:dyDescent="0.25">
      <c r="B27" s="24" t="s">
        <v>54</v>
      </c>
      <c r="D27" s="36">
        <v>-158</v>
      </c>
      <c r="E27" s="36">
        <v>-564</v>
      </c>
      <c r="F27" s="29"/>
      <c r="G27" s="36">
        <v>-4805</v>
      </c>
      <c r="H27" s="36">
        <v>-588</v>
      </c>
    </row>
    <row r="28" spans="1:8" x14ac:dyDescent="0.25">
      <c r="D28" s="36"/>
      <c r="E28" s="36"/>
      <c r="F28" s="29"/>
      <c r="G28" s="36"/>
      <c r="H28" s="36"/>
    </row>
    <row r="29" spans="1:8" s="34" customFormat="1" x14ac:dyDescent="0.25">
      <c r="A29" s="37" t="s">
        <v>55</v>
      </c>
      <c r="B29" s="37"/>
      <c r="C29" s="38"/>
      <c r="D29" s="58">
        <f>D14+D16+D19+D24</f>
        <v>253565</v>
      </c>
      <c r="E29" s="58">
        <f>E14+E16+E19+E24</f>
        <v>222082</v>
      </c>
      <c r="F29" s="26"/>
      <c r="G29" s="58">
        <f>G14+G16+G19+G24</f>
        <v>518332</v>
      </c>
      <c r="H29" s="58">
        <f>H14+H16+H19+H24</f>
        <v>372162</v>
      </c>
    </row>
    <row r="30" spans="1:8" x14ac:dyDescent="0.25">
      <c r="D30" s="36"/>
      <c r="E30" s="36"/>
      <c r="F30" s="29"/>
      <c r="G30" s="36"/>
      <c r="H30" s="36"/>
    </row>
    <row r="31" spans="1:8" s="34" customFormat="1" x14ac:dyDescent="0.25">
      <c r="A31" s="24" t="s">
        <v>154</v>
      </c>
      <c r="C31" s="27"/>
      <c r="D31" s="35">
        <v>15262</v>
      </c>
      <c r="E31" s="35">
        <v>-2159</v>
      </c>
      <c r="F31" s="26"/>
      <c r="G31" s="35">
        <v>16472</v>
      </c>
      <c r="H31" s="35">
        <v>-2183</v>
      </c>
    </row>
    <row r="32" spans="1:8" x14ac:dyDescent="0.25">
      <c r="D32" s="36"/>
      <c r="E32" s="36"/>
      <c r="F32" s="29"/>
      <c r="G32" s="36"/>
      <c r="H32" s="36"/>
    </row>
    <row r="33" spans="1:8" x14ac:dyDescent="0.25">
      <c r="A33" s="37" t="s">
        <v>56</v>
      </c>
      <c r="B33" s="37"/>
      <c r="C33" s="38"/>
      <c r="D33" s="58">
        <f>D29+D31</f>
        <v>268827</v>
      </c>
      <c r="E33" s="58">
        <f>E29+E31</f>
        <v>219923</v>
      </c>
      <c r="F33" s="29"/>
      <c r="G33" s="58">
        <f>G29+G31</f>
        <v>534804</v>
      </c>
      <c r="H33" s="58">
        <f>H29+H31</f>
        <v>369979</v>
      </c>
    </row>
    <row r="34" spans="1:8" x14ac:dyDescent="0.25">
      <c r="D34" s="36"/>
      <c r="E34" s="36"/>
      <c r="F34" s="29"/>
      <c r="G34" s="36"/>
      <c r="H34" s="36"/>
    </row>
    <row r="35" spans="1:8" x14ac:dyDescent="0.25">
      <c r="A35" s="34" t="s">
        <v>110</v>
      </c>
      <c r="B35" s="34"/>
      <c r="C35" s="27"/>
      <c r="D35" s="35">
        <f>D36+D37</f>
        <v>-125835</v>
      </c>
      <c r="E35" s="35">
        <f>E36+E37</f>
        <v>-97420</v>
      </c>
      <c r="F35" s="29"/>
      <c r="G35" s="35">
        <f>G36+G37</f>
        <v>-251958</v>
      </c>
      <c r="H35" s="35">
        <f>H36+H37</f>
        <v>-158409</v>
      </c>
    </row>
    <row r="36" spans="1:8" x14ac:dyDescent="0.25">
      <c r="B36" s="24" t="s">
        <v>57</v>
      </c>
      <c r="D36" s="36">
        <v>-118865</v>
      </c>
      <c r="E36" s="36">
        <v>-93605</v>
      </c>
      <c r="F36" s="29"/>
      <c r="G36" s="36">
        <v>-220298</v>
      </c>
      <c r="H36" s="36">
        <v>-166701</v>
      </c>
    </row>
    <row r="37" spans="1:8" x14ac:dyDescent="0.25">
      <c r="B37" s="24" t="s">
        <v>58</v>
      </c>
      <c r="D37" s="36">
        <v>-6970</v>
      </c>
      <c r="E37" s="36">
        <v>-3815</v>
      </c>
      <c r="F37" s="29"/>
      <c r="G37" s="36">
        <v>-31660</v>
      </c>
      <c r="H37" s="36">
        <v>8292</v>
      </c>
    </row>
    <row r="38" spans="1:8" x14ac:dyDescent="0.25">
      <c r="A38" s="34" t="s">
        <v>59</v>
      </c>
      <c r="B38" s="34"/>
      <c r="C38" s="27"/>
      <c r="D38" s="35">
        <v>-6875</v>
      </c>
      <c r="E38" s="35">
        <v>-6282</v>
      </c>
      <c r="F38" s="29"/>
      <c r="G38" s="35">
        <v>-16234</v>
      </c>
      <c r="H38" s="35">
        <v>-12264</v>
      </c>
    </row>
    <row r="39" spans="1:8" ht="13" thickBot="1" x14ac:dyDescent="0.3">
      <c r="D39" s="36"/>
      <c r="E39" s="36"/>
      <c r="F39" s="29"/>
      <c r="G39" s="36"/>
      <c r="H39" s="36"/>
    </row>
    <row r="40" spans="1:8" ht="13" thickBot="1" x14ac:dyDescent="0.3">
      <c r="A40" s="59" t="s">
        <v>60</v>
      </c>
      <c r="B40" s="59"/>
      <c r="C40" s="60"/>
      <c r="D40" s="61">
        <f>D33+D35+D38</f>
        <v>136117</v>
      </c>
      <c r="E40" s="61">
        <f>E33+E35+E38</f>
        <v>116221</v>
      </c>
      <c r="F40" s="29"/>
      <c r="G40" s="61">
        <f>G33+G35+G38</f>
        <v>266612</v>
      </c>
      <c r="H40" s="61">
        <f>H33+H35+H38</f>
        <v>199306</v>
      </c>
    </row>
    <row r="41" spans="1:8" x14ac:dyDescent="0.25">
      <c r="D41" s="36"/>
      <c r="E41" s="36"/>
      <c r="F41" s="29"/>
      <c r="G41" s="36"/>
      <c r="H41" s="36"/>
    </row>
    <row r="42" spans="1:8" x14ac:dyDescent="0.25">
      <c r="A42" s="62" t="s">
        <v>61</v>
      </c>
      <c r="B42" s="62"/>
      <c r="C42" s="63"/>
      <c r="D42" s="89">
        <f>D40/1734924</f>
        <v>7.8457039040326845E-2</v>
      </c>
      <c r="E42" s="89">
        <v>0.08</v>
      </c>
      <c r="F42" s="64"/>
      <c r="G42" s="89">
        <f>G40/1734924</f>
        <v>0.1536735903128898</v>
      </c>
      <c r="H42" s="89">
        <v>0.13</v>
      </c>
    </row>
    <row r="43" spans="1:8" hidden="1" x14ac:dyDescent="0.25">
      <c r="D43" s="36"/>
      <c r="E43" s="36"/>
      <c r="G43" s="36"/>
      <c r="H43" s="36"/>
    </row>
    <row r="45" spans="1:8" hidden="1" x14ac:dyDescent="0.25">
      <c r="D45" s="24">
        <v>136117</v>
      </c>
      <c r="G45" s="24">
        <v>266612</v>
      </c>
    </row>
    <row r="47" spans="1:8" hidden="1" x14ac:dyDescent="0.25">
      <c r="D47" s="36">
        <f>D40-D45</f>
        <v>0</v>
      </c>
      <c r="G47" s="36">
        <f>G40-G45</f>
        <v>0</v>
      </c>
    </row>
  </sheetData>
  <mergeCells count="2">
    <mergeCell ref="D1:E1"/>
    <mergeCell ref="G1:H1"/>
  </mergeCells>
  <pageMargins left="0.511811024" right="0.511811024" top="0.78740157499999996" bottom="0.78740157499999996" header="0.31496062000000002" footer="0.31496062000000002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showGridLines="0" workbookViewId="0">
      <selection activeCell="B10" sqref="B10"/>
    </sheetView>
  </sheetViews>
  <sheetFormatPr defaultColWidth="0" defaultRowHeight="12.5" zeroHeight="1" x14ac:dyDescent="0.25"/>
  <cols>
    <col min="1" max="1" width="2.453125" style="24" customWidth="1"/>
    <col min="2" max="2" width="54" style="24" customWidth="1"/>
    <col min="3" max="3" width="0" style="25" hidden="1" customWidth="1"/>
    <col min="4" max="5" width="13.54296875" style="25" customWidth="1"/>
    <col min="6" max="6" width="3.54296875" style="24" customWidth="1"/>
    <col min="7" max="8" width="13.54296875" style="25" customWidth="1"/>
    <col min="9" max="16384" width="9.1796875" style="24" hidden="1"/>
  </cols>
  <sheetData>
    <row r="1" spans="1:8" ht="13" thickBot="1" x14ac:dyDescent="0.3">
      <c r="D1" s="102" t="s">
        <v>118</v>
      </c>
      <c r="E1" s="102"/>
      <c r="F1" s="26"/>
      <c r="G1" s="102" t="s">
        <v>119</v>
      </c>
      <c r="H1" s="102"/>
    </row>
    <row r="2" spans="1:8" ht="13" thickBot="1" x14ac:dyDescent="0.3">
      <c r="C2" s="27" t="s">
        <v>37</v>
      </c>
      <c r="D2" s="28">
        <v>2021</v>
      </c>
      <c r="E2" s="28">
        <v>2020</v>
      </c>
      <c r="F2" s="29"/>
      <c r="G2" s="28">
        <v>2021</v>
      </c>
      <c r="H2" s="28">
        <v>2020</v>
      </c>
    </row>
    <row r="3" spans="1:8" x14ac:dyDescent="0.25">
      <c r="A3" s="30" t="s">
        <v>167</v>
      </c>
      <c r="B3" s="119"/>
      <c r="C3" s="31"/>
      <c r="D3" s="32">
        <f>DR!D40</f>
        <v>136117</v>
      </c>
      <c r="E3" s="32">
        <f>DR!E40</f>
        <v>116221</v>
      </c>
      <c r="F3" s="29"/>
      <c r="G3" s="32">
        <f>DR!G40</f>
        <v>266612</v>
      </c>
      <c r="H3" s="32">
        <f>DR!H40</f>
        <v>199306</v>
      </c>
    </row>
    <row r="4" spans="1:8" x14ac:dyDescent="0.25">
      <c r="D4" s="33"/>
      <c r="E4" s="33"/>
      <c r="F4" s="29"/>
      <c r="G4" s="33"/>
      <c r="H4" s="33"/>
    </row>
    <row r="5" spans="1:8" x14ac:dyDescent="0.25">
      <c r="A5" s="34" t="s">
        <v>116</v>
      </c>
      <c r="D5" s="33"/>
      <c r="E5" s="33"/>
      <c r="F5" s="29"/>
      <c r="G5" s="33"/>
      <c r="H5" s="33"/>
    </row>
    <row r="6" spans="1:8" x14ac:dyDescent="0.25">
      <c r="A6" s="34" t="s">
        <v>104</v>
      </c>
      <c r="B6" s="34"/>
      <c r="C6" s="27"/>
      <c r="D6" s="35">
        <f>D7+D8</f>
        <v>-316</v>
      </c>
      <c r="E6" s="35">
        <f>E7+E8</f>
        <v>368</v>
      </c>
      <c r="F6" s="29"/>
      <c r="G6" s="35">
        <f>G7+G8</f>
        <v>1731</v>
      </c>
      <c r="H6" s="35">
        <f>H7+H8</f>
        <v>49</v>
      </c>
    </row>
    <row r="7" spans="1:8" x14ac:dyDescent="0.25">
      <c r="B7" s="24" t="s">
        <v>105</v>
      </c>
      <c r="D7" s="36">
        <v>-574</v>
      </c>
      <c r="E7" s="36">
        <v>669</v>
      </c>
      <c r="F7" s="29"/>
      <c r="G7" s="36">
        <v>3148</v>
      </c>
      <c r="H7" s="36">
        <v>89</v>
      </c>
    </row>
    <row r="8" spans="1:8" x14ac:dyDescent="0.25">
      <c r="B8" s="24" t="s">
        <v>106</v>
      </c>
      <c r="D8" s="36">
        <v>258</v>
      </c>
      <c r="E8" s="36">
        <v>-301</v>
      </c>
      <c r="F8" s="29"/>
      <c r="G8" s="36">
        <v>-1417</v>
      </c>
      <c r="H8" s="36">
        <v>-40</v>
      </c>
    </row>
    <row r="9" spans="1:8" x14ac:dyDescent="0.25">
      <c r="D9" s="33"/>
      <c r="E9" s="33"/>
      <c r="F9" s="29"/>
      <c r="G9" s="33"/>
      <c r="H9" s="33"/>
    </row>
    <row r="10" spans="1:8" x14ac:dyDescent="0.25">
      <c r="A10" s="34" t="s">
        <v>117</v>
      </c>
      <c r="D10" s="33"/>
      <c r="E10" s="33"/>
      <c r="F10" s="29"/>
      <c r="G10" s="33"/>
      <c r="H10" s="33"/>
    </row>
    <row r="11" spans="1:8" x14ac:dyDescent="0.25">
      <c r="A11" s="34" t="s">
        <v>109</v>
      </c>
      <c r="B11" s="34"/>
      <c r="C11" s="27"/>
      <c r="D11" s="35">
        <f>D12+D13</f>
        <v>30068</v>
      </c>
      <c r="E11" s="35">
        <f>E12+E13</f>
        <v>14630</v>
      </c>
      <c r="F11" s="29"/>
      <c r="G11" s="35">
        <f>G12+G13</f>
        <v>30424</v>
      </c>
      <c r="H11" s="35">
        <f>H12+H13</f>
        <v>13503</v>
      </c>
    </row>
    <row r="12" spans="1:8" x14ac:dyDescent="0.25">
      <c r="B12" s="115" t="s">
        <v>168</v>
      </c>
      <c r="D12" s="36">
        <v>33585</v>
      </c>
      <c r="E12" s="36">
        <v>13048</v>
      </c>
      <c r="F12" s="29"/>
      <c r="G12" s="36">
        <v>33585</v>
      </c>
      <c r="H12" s="36">
        <v>13048</v>
      </c>
    </row>
    <row r="13" spans="1:8" x14ac:dyDescent="0.25">
      <c r="B13" s="24" t="s">
        <v>106</v>
      </c>
      <c r="D13" s="36">
        <v>-3517</v>
      </c>
      <c r="E13" s="36">
        <v>1582</v>
      </c>
      <c r="F13" s="29"/>
      <c r="G13" s="36">
        <v>-3161</v>
      </c>
      <c r="H13" s="36">
        <v>455</v>
      </c>
    </row>
    <row r="14" spans="1:8" x14ac:dyDescent="0.25">
      <c r="D14" s="33"/>
      <c r="E14" s="33"/>
      <c r="F14" s="29"/>
      <c r="G14" s="33"/>
      <c r="H14" s="33"/>
    </row>
    <row r="15" spans="1:8" x14ac:dyDescent="0.25">
      <c r="A15" s="37" t="s">
        <v>107</v>
      </c>
      <c r="B15" s="37"/>
      <c r="C15" s="38"/>
      <c r="D15" s="39">
        <f>D6+D11</f>
        <v>29752</v>
      </c>
      <c r="E15" s="39">
        <f>E6+E11</f>
        <v>14998</v>
      </c>
      <c r="F15" s="29"/>
      <c r="G15" s="39">
        <f>G6+G11</f>
        <v>32155</v>
      </c>
      <c r="H15" s="39">
        <f>H6+H11</f>
        <v>13552</v>
      </c>
    </row>
    <row r="16" spans="1:8" ht="13" thickBot="1" x14ac:dyDescent="0.3">
      <c r="D16" s="33"/>
      <c r="E16" s="33"/>
      <c r="F16" s="29"/>
      <c r="G16" s="33"/>
      <c r="H16" s="33"/>
    </row>
    <row r="17" spans="1:8" ht="13" thickBot="1" x14ac:dyDescent="0.3">
      <c r="A17" s="40" t="s">
        <v>108</v>
      </c>
      <c r="B17" s="40"/>
      <c r="C17" s="41"/>
      <c r="D17" s="42">
        <f>D3+D15</f>
        <v>165869</v>
      </c>
      <c r="E17" s="42">
        <f>E3+E15</f>
        <v>131219</v>
      </c>
      <c r="F17" s="29"/>
      <c r="G17" s="42">
        <f>G3+G15</f>
        <v>298767</v>
      </c>
      <c r="H17" s="42">
        <f>H3+H15</f>
        <v>212858</v>
      </c>
    </row>
  </sheetData>
  <mergeCells count="2">
    <mergeCell ref="D1:E1"/>
    <mergeCell ref="G1:H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3"/>
  <sheetViews>
    <sheetView showGridLines="0" topLeftCell="B17" workbookViewId="0">
      <selection activeCell="H26" sqref="H26:H31"/>
    </sheetView>
  </sheetViews>
  <sheetFormatPr defaultColWidth="0" defaultRowHeight="16" zeroHeight="1" x14ac:dyDescent="0.45"/>
  <cols>
    <col min="1" max="1" width="38.1796875" style="5" bestFit="1" customWidth="1"/>
    <col min="2" max="2" width="17.453125" style="11" customWidth="1"/>
    <col min="3" max="3" width="18.26953125" style="11" customWidth="1"/>
    <col min="4" max="4" width="1.1796875" style="11" customWidth="1"/>
    <col min="5" max="6" width="17.26953125" style="11" customWidth="1"/>
    <col min="7" max="7" width="1.1796875" style="18" customWidth="1"/>
    <col min="8" max="8" width="16.453125" style="18" customWidth="1"/>
    <col min="9" max="9" width="1.1796875" style="18" customWidth="1"/>
    <col min="10" max="10" width="17.26953125" style="11" customWidth="1"/>
    <col min="11" max="11" width="1" style="18" customWidth="1"/>
    <col min="12" max="12" width="17.26953125" style="11" customWidth="1"/>
    <col min="13" max="13" width="1.1796875" style="18" customWidth="1"/>
    <col min="14" max="14" width="17.26953125" style="11" customWidth="1"/>
    <col min="15" max="16384" width="9.1796875" style="5" hidden="1"/>
  </cols>
  <sheetData>
    <row r="1" spans="1:14" ht="18.649999999999999" customHeight="1" x14ac:dyDescent="0.45">
      <c r="B1" s="13"/>
      <c r="C1" s="13" t="s">
        <v>30</v>
      </c>
      <c r="D1" s="14"/>
      <c r="E1" s="103" t="s">
        <v>32</v>
      </c>
      <c r="F1" s="103"/>
      <c r="G1" s="16"/>
      <c r="H1" s="16" t="s">
        <v>159</v>
      </c>
      <c r="I1" s="16"/>
      <c r="J1" s="6" t="s">
        <v>62</v>
      </c>
      <c r="K1" s="14"/>
      <c r="L1" s="6" t="s">
        <v>63</v>
      </c>
      <c r="M1" s="14"/>
      <c r="N1" s="7"/>
    </row>
    <row r="2" spans="1:14" ht="18.649999999999999" customHeight="1" thickBot="1" x14ac:dyDescent="0.5">
      <c r="A2" s="8"/>
      <c r="B2" s="9" t="s">
        <v>75</v>
      </c>
      <c r="C2" s="9" t="s">
        <v>76</v>
      </c>
      <c r="D2" s="14"/>
      <c r="E2" s="9" t="s">
        <v>64</v>
      </c>
      <c r="F2" s="9" t="s">
        <v>65</v>
      </c>
      <c r="G2" s="14"/>
      <c r="H2" s="90" t="s">
        <v>64</v>
      </c>
      <c r="I2" s="14"/>
      <c r="J2" s="9" t="s">
        <v>66</v>
      </c>
      <c r="K2" s="14"/>
      <c r="L2" s="9" t="s">
        <v>67</v>
      </c>
      <c r="M2" s="14"/>
      <c r="N2" s="9" t="s">
        <v>68</v>
      </c>
    </row>
    <row r="3" spans="1:14" s="3" customFormat="1" ht="18.649999999999999" customHeight="1" x14ac:dyDescent="0.35">
      <c r="A3" s="1" t="s">
        <v>143</v>
      </c>
      <c r="B3" s="2">
        <v>1466793</v>
      </c>
      <c r="C3" s="2">
        <v>0</v>
      </c>
      <c r="D3" s="2"/>
      <c r="E3" s="2">
        <v>1655209</v>
      </c>
      <c r="F3" s="2">
        <v>709</v>
      </c>
      <c r="G3" s="15"/>
      <c r="H3" s="15"/>
      <c r="I3" s="15"/>
      <c r="J3" s="2">
        <v>-154069</v>
      </c>
      <c r="K3" s="15"/>
      <c r="L3" s="2">
        <v>0</v>
      </c>
      <c r="M3" s="15"/>
      <c r="N3" s="2">
        <f>SUM(B3:L3)</f>
        <v>2968642</v>
      </c>
    </row>
    <row r="4" spans="1:14" s="3" customFormat="1" ht="18.649999999999999" customHeight="1" x14ac:dyDescent="0.35">
      <c r="A4" s="3" t="s">
        <v>69</v>
      </c>
      <c r="B4" s="4"/>
      <c r="C4" s="4"/>
      <c r="D4" s="4"/>
      <c r="E4" s="4"/>
      <c r="F4" s="4"/>
      <c r="G4" s="17"/>
      <c r="H4" s="17"/>
      <c r="I4" s="17"/>
      <c r="J4" s="4">
        <v>368</v>
      </c>
      <c r="K4" s="17"/>
      <c r="L4" s="4"/>
      <c r="M4" s="17"/>
      <c r="N4" s="4">
        <f>SUM(B4:L4)</f>
        <v>368</v>
      </c>
    </row>
    <row r="5" spans="1:14" s="3" customFormat="1" ht="18.649999999999999" customHeight="1" x14ac:dyDescent="0.35">
      <c r="A5" s="3" t="s">
        <v>70</v>
      </c>
      <c r="B5" s="4"/>
      <c r="C5" s="4"/>
      <c r="D5" s="4"/>
      <c r="E5" s="4"/>
      <c r="F5" s="4"/>
      <c r="G5" s="17"/>
      <c r="H5" s="17"/>
      <c r="I5" s="17"/>
      <c r="J5" s="4">
        <v>14630</v>
      </c>
      <c r="K5" s="17"/>
      <c r="L5" s="4"/>
      <c r="M5" s="17"/>
      <c r="N5" s="4">
        <f t="shared" ref="N5:N8" si="0">SUM(B5:L5)</f>
        <v>14630</v>
      </c>
    </row>
    <row r="6" spans="1:14" s="3" customFormat="1" ht="18.649999999999999" customHeight="1" x14ac:dyDescent="0.35">
      <c r="A6" s="3" t="s">
        <v>71</v>
      </c>
      <c r="B6" s="4">
        <v>51786</v>
      </c>
      <c r="C6" s="4"/>
      <c r="D6" s="4"/>
      <c r="E6" s="4">
        <v>-51786</v>
      </c>
      <c r="F6" s="4"/>
      <c r="G6" s="17"/>
      <c r="H6" s="17"/>
      <c r="I6" s="17"/>
      <c r="J6" s="4"/>
      <c r="K6" s="17"/>
      <c r="L6" s="4"/>
      <c r="M6" s="17"/>
      <c r="N6" s="4">
        <f t="shared" si="0"/>
        <v>0</v>
      </c>
    </row>
    <row r="7" spans="1:14" s="3" customFormat="1" ht="18.649999999999999" customHeight="1" x14ac:dyDescent="0.35">
      <c r="A7" s="3" t="s">
        <v>72</v>
      </c>
      <c r="B7" s="4"/>
      <c r="C7" s="4"/>
      <c r="D7" s="4"/>
      <c r="E7" s="4"/>
      <c r="F7" s="4"/>
      <c r="G7" s="17"/>
      <c r="H7" s="17"/>
      <c r="I7" s="17"/>
      <c r="J7" s="4"/>
      <c r="K7" s="17"/>
      <c r="L7" s="4">
        <v>116221</v>
      </c>
      <c r="M7" s="17"/>
      <c r="N7" s="4">
        <f t="shared" si="0"/>
        <v>116221</v>
      </c>
    </row>
    <row r="8" spans="1:14" s="3" customFormat="1" ht="18.649999999999999" customHeight="1" x14ac:dyDescent="0.35">
      <c r="A8" s="3" t="s">
        <v>73</v>
      </c>
      <c r="B8" s="4"/>
      <c r="C8" s="4"/>
      <c r="D8" s="4"/>
      <c r="E8" s="4">
        <v>116221</v>
      </c>
      <c r="F8" s="4"/>
      <c r="G8" s="17"/>
      <c r="H8" s="17"/>
      <c r="I8" s="17"/>
      <c r="J8" s="4"/>
      <c r="K8" s="17"/>
      <c r="L8" s="4">
        <v>-116221</v>
      </c>
      <c r="M8" s="17"/>
      <c r="N8" s="4">
        <f t="shared" si="0"/>
        <v>0</v>
      </c>
    </row>
    <row r="9" spans="1:14" s="3" customFormat="1" ht="18.649999999999999" customHeight="1" thickBot="1" x14ac:dyDescent="0.4">
      <c r="A9" s="10" t="s">
        <v>120</v>
      </c>
      <c r="B9" s="12">
        <f>SUM(B3:B8)</f>
        <v>1518579</v>
      </c>
      <c r="C9" s="12">
        <f>SUM(C3:C8)</f>
        <v>0</v>
      </c>
      <c r="D9" s="15"/>
      <c r="E9" s="12">
        <f>SUM(E3:E8)</f>
        <v>1719644</v>
      </c>
      <c r="F9" s="12">
        <f>SUM(F3:F8)</f>
        <v>709</v>
      </c>
      <c r="G9" s="15"/>
      <c r="H9" s="12">
        <f>SUM(H3:H8)</f>
        <v>0</v>
      </c>
      <c r="I9" s="15"/>
      <c r="J9" s="12">
        <f>SUM(J3:J8)</f>
        <v>-139071</v>
      </c>
      <c r="K9" s="15"/>
      <c r="L9" s="12">
        <f>SUM(L3:L8)</f>
        <v>0</v>
      </c>
      <c r="M9" s="15"/>
      <c r="N9" s="12">
        <f>SUM(N3:N8)</f>
        <v>3099861</v>
      </c>
    </row>
    <row r="10" spans="1:14" s="3" customFormat="1" ht="18.649999999999999" customHeight="1" thickTop="1" x14ac:dyDescent="0.35">
      <c r="A10" s="1" t="s">
        <v>156</v>
      </c>
      <c r="B10" s="2">
        <v>1518579</v>
      </c>
      <c r="C10" s="2">
        <v>89850</v>
      </c>
      <c r="D10" s="2"/>
      <c r="E10" s="2">
        <v>0</v>
      </c>
      <c r="F10" s="2">
        <v>0</v>
      </c>
      <c r="G10" s="15"/>
      <c r="H10" s="15">
        <v>1760998</v>
      </c>
      <c r="I10" s="15"/>
      <c r="J10" s="2">
        <v>-136621</v>
      </c>
      <c r="K10" s="15"/>
      <c r="L10" s="2">
        <v>0</v>
      </c>
      <c r="M10" s="15"/>
      <c r="N10" s="2">
        <f>SUM(B10:L10)</f>
        <v>3232806</v>
      </c>
    </row>
    <row r="11" spans="1:14" s="3" customFormat="1" ht="18.649999999999999" customHeight="1" x14ac:dyDescent="0.35">
      <c r="A11" s="3" t="s">
        <v>69</v>
      </c>
      <c r="B11" s="4"/>
      <c r="C11" s="4"/>
      <c r="D11" s="4"/>
      <c r="E11" s="4"/>
      <c r="F11" s="4"/>
      <c r="G11" s="17"/>
      <c r="H11" s="17"/>
      <c r="I11" s="17"/>
      <c r="J11" s="4">
        <v>-316</v>
      </c>
      <c r="K11" s="17"/>
      <c r="L11" s="4"/>
      <c r="M11" s="17"/>
      <c r="N11" s="4">
        <f t="shared" ref="N11:N15" si="1">SUM(B11:L11)</f>
        <v>-316</v>
      </c>
    </row>
    <row r="12" spans="1:14" s="3" customFormat="1" ht="18.649999999999999" customHeight="1" x14ac:dyDescent="0.35">
      <c r="A12" s="3" t="s">
        <v>70</v>
      </c>
      <c r="B12" s="4"/>
      <c r="C12" s="4"/>
      <c r="D12" s="4"/>
      <c r="E12" s="4"/>
      <c r="F12" s="4"/>
      <c r="G12" s="17"/>
      <c r="H12" s="17"/>
      <c r="I12" s="17"/>
      <c r="J12" s="4">
        <v>29707</v>
      </c>
      <c r="K12" s="17"/>
      <c r="L12" s="4"/>
      <c r="M12" s="17"/>
      <c r="N12" s="4">
        <f t="shared" si="1"/>
        <v>29707</v>
      </c>
    </row>
    <row r="13" spans="1:14" s="3" customFormat="1" ht="18.649999999999999" customHeight="1" x14ac:dyDescent="0.35">
      <c r="A13" s="3" t="s">
        <v>71</v>
      </c>
      <c r="B13" s="4">
        <v>216345</v>
      </c>
      <c r="C13" s="4">
        <v>-89850</v>
      </c>
      <c r="D13" s="4"/>
      <c r="E13" s="4"/>
      <c r="F13" s="4"/>
      <c r="G13" s="17"/>
      <c r="H13" s="17">
        <v>-126495</v>
      </c>
      <c r="I13" s="17"/>
      <c r="J13" s="4"/>
      <c r="K13" s="17"/>
      <c r="L13" s="4"/>
      <c r="M13" s="17"/>
      <c r="N13" s="4">
        <f t="shared" si="1"/>
        <v>0</v>
      </c>
    </row>
    <row r="14" spans="1:14" s="3" customFormat="1" ht="18.649999999999999" customHeight="1" x14ac:dyDescent="0.35">
      <c r="A14" s="3" t="s">
        <v>72</v>
      </c>
      <c r="B14" s="4"/>
      <c r="C14" s="4"/>
      <c r="D14" s="4"/>
      <c r="E14" s="4"/>
      <c r="F14" s="4"/>
      <c r="G14" s="17"/>
      <c r="H14" s="17"/>
      <c r="I14" s="17"/>
      <c r="J14" s="4"/>
      <c r="K14" s="17"/>
      <c r="L14" s="4">
        <v>136117</v>
      </c>
      <c r="M14" s="17"/>
      <c r="N14" s="4">
        <f t="shared" si="1"/>
        <v>136117</v>
      </c>
    </row>
    <row r="15" spans="1:14" s="3" customFormat="1" ht="18.649999999999999" customHeight="1" x14ac:dyDescent="0.35">
      <c r="A15" s="3" t="s">
        <v>73</v>
      </c>
      <c r="B15" s="4"/>
      <c r="C15" s="4"/>
      <c r="D15" s="4"/>
      <c r="E15" s="4"/>
      <c r="F15" s="4"/>
      <c r="G15" s="17"/>
      <c r="H15" s="17">
        <v>136117</v>
      </c>
      <c r="I15" s="17"/>
      <c r="J15" s="4"/>
      <c r="K15" s="17"/>
      <c r="L15" s="4">
        <v>-136117</v>
      </c>
      <c r="M15" s="17"/>
      <c r="N15" s="4">
        <f t="shared" si="1"/>
        <v>0</v>
      </c>
    </row>
    <row r="16" spans="1:14" s="3" customFormat="1" ht="18.649999999999999" customHeight="1" thickBot="1" x14ac:dyDescent="0.4">
      <c r="A16" s="10" t="s">
        <v>157</v>
      </c>
      <c r="B16" s="12">
        <f>SUM(B10:B15)</f>
        <v>1734924</v>
      </c>
      <c r="C16" s="12">
        <f>SUM(C10:C15)</f>
        <v>0</v>
      </c>
      <c r="D16" s="15"/>
      <c r="E16" s="12">
        <f>SUM(E10:E15)</f>
        <v>0</v>
      </c>
      <c r="F16" s="12">
        <f>SUM(F10:F15)</f>
        <v>0</v>
      </c>
      <c r="G16" s="15"/>
      <c r="H16" s="12">
        <f>SUM(H10:H15)</f>
        <v>1770620</v>
      </c>
      <c r="I16" s="15"/>
      <c r="J16" s="12">
        <f>SUM(J10:J15)</f>
        <v>-107230</v>
      </c>
      <c r="K16" s="15"/>
      <c r="L16" s="12">
        <f>SUM(L10:L15)</f>
        <v>0</v>
      </c>
      <c r="M16" s="15"/>
      <c r="N16" s="12">
        <f>SUM(N10:N15)</f>
        <v>3398314</v>
      </c>
    </row>
    <row r="17" spans="1:14" s="3" customFormat="1" ht="16.5" thickTop="1" x14ac:dyDescent="0.35">
      <c r="A17" s="21"/>
      <c r="B17" s="22"/>
      <c r="C17" s="22"/>
      <c r="D17" s="22"/>
      <c r="E17" s="22"/>
      <c r="F17" s="22"/>
      <c r="G17" s="23"/>
      <c r="H17" s="23"/>
      <c r="I17" s="23"/>
      <c r="J17" s="22"/>
      <c r="K17" s="23"/>
      <c r="L17" s="22"/>
      <c r="M17" s="23"/>
      <c r="N17" s="22"/>
    </row>
    <row r="18" spans="1:14" s="3" customFormat="1" ht="18" customHeight="1" x14ac:dyDescent="0.35">
      <c r="A18" s="19" t="s">
        <v>74</v>
      </c>
      <c r="B18" s="2">
        <v>1270593</v>
      </c>
      <c r="C18" s="2">
        <v>72600</v>
      </c>
      <c r="D18" s="2"/>
      <c r="E18" s="2">
        <v>1695724</v>
      </c>
      <c r="F18" s="2">
        <v>709</v>
      </c>
      <c r="G18" s="15"/>
      <c r="H18" s="15"/>
      <c r="I18" s="15"/>
      <c r="J18" s="2">
        <v>-152623</v>
      </c>
      <c r="K18" s="15"/>
      <c r="L18" s="2"/>
      <c r="M18" s="15"/>
      <c r="N18" s="20">
        <f>SUM(B18:L18)</f>
        <v>2887003</v>
      </c>
    </row>
    <row r="19" spans="1:14" s="3" customFormat="1" ht="18" customHeight="1" x14ac:dyDescent="0.35">
      <c r="A19" s="3" t="s">
        <v>69</v>
      </c>
      <c r="B19" s="4"/>
      <c r="C19" s="4"/>
      <c r="D19" s="4"/>
      <c r="E19" s="4"/>
      <c r="F19" s="4"/>
      <c r="G19" s="17"/>
      <c r="H19" s="17"/>
      <c r="I19" s="17"/>
      <c r="J19" s="4">
        <v>49</v>
      </c>
      <c r="K19" s="17"/>
      <c r="L19" s="4"/>
      <c r="M19" s="17"/>
      <c r="N19" s="4">
        <f>SUM(B19:L19)</f>
        <v>49</v>
      </c>
    </row>
    <row r="20" spans="1:14" ht="18" customHeight="1" x14ac:dyDescent="0.45">
      <c r="A20" s="3" t="s">
        <v>70</v>
      </c>
      <c r="B20" s="4"/>
      <c r="C20" s="4"/>
      <c r="D20" s="4"/>
      <c r="E20" s="4"/>
      <c r="F20" s="4"/>
      <c r="G20" s="17"/>
      <c r="H20" s="17"/>
      <c r="I20" s="17"/>
      <c r="J20" s="4">
        <v>13503</v>
      </c>
      <c r="K20" s="17"/>
      <c r="L20" s="4"/>
      <c r="M20" s="17"/>
      <c r="N20" s="4">
        <f t="shared" ref="N20:N23" si="2">SUM(B20:L20)</f>
        <v>13503</v>
      </c>
    </row>
    <row r="21" spans="1:14" ht="18" customHeight="1" x14ac:dyDescent="0.45">
      <c r="A21" s="3" t="s">
        <v>71</v>
      </c>
      <c r="B21" s="4">
        <v>247986</v>
      </c>
      <c r="C21" s="4">
        <v>-72600</v>
      </c>
      <c r="D21" s="4"/>
      <c r="E21" s="4">
        <v>-175386</v>
      </c>
      <c r="F21" s="4"/>
      <c r="G21" s="17"/>
      <c r="H21" s="17"/>
      <c r="I21" s="17"/>
      <c r="J21" s="4"/>
      <c r="K21" s="17"/>
      <c r="L21" s="4"/>
      <c r="M21" s="17"/>
      <c r="N21" s="4">
        <f t="shared" si="2"/>
        <v>0</v>
      </c>
    </row>
    <row r="22" spans="1:14" ht="18" customHeight="1" x14ac:dyDescent="0.45">
      <c r="A22" s="100" t="s">
        <v>169</v>
      </c>
      <c r="B22" s="4"/>
      <c r="C22" s="4"/>
      <c r="D22" s="4"/>
      <c r="E22" s="4"/>
      <c r="F22" s="4"/>
      <c r="G22" s="17"/>
      <c r="H22" s="17"/>
      <c r="I22" s="17"/>
      <c r="J22" s="4"/>
      <c r="K22" s="17"/>
      <c r="L22" s="4">
        <v>199306</v>
      </c>
      <c r="M22" s="17"/>
      <c r="N22" s="4">
        <f t="shared" si="2"/>
        <v>199306</v>
      </c>
    </row>
    <row r="23" spans="1:14" ht="18" customHeight="1" x14ac:dyDescent="0.45">
      <c r="A23" s="3" t="s">
        <v>73</v>
      </c>
      <c r="B23" s="4"/>
      <c r="C23" s="4"/>
      <c r="D23" s="4"/>
      <c r="E23" s="4">
        <v>199306</v>
      </c>
      <c r="F23" s="4"/>
      <c r="G23" s="17"/>
      <c r="H23" s="17"/>
      <c r="I23" s="17"/>
      <c r="J23" s="4"/>
      <c r="K23" s="17"/>
      <c r="L23" s="4">
        <v>-199306</v>
      </c>
      <c r="M23" s="17"/>
      <c r="N23" s="4">
        <f t="shared" si="2"/>
        <v>0</v>
      </c>
    </row>
    <row r="24" spans="1:14" ht="18" customHeight="1" thickBot="1" x14ac:dyDescent="0.5">
      <c r="A24" s="10" t="s">
        <v>120</v>
      </c>
      <c r="B24" s="12">
        <f>SUM(B18:B23)</f>
        <v>1518579</v>
      </c>
      <c r="C24" s="12">
        <f>SUM(C18:C23)</f>
        <v>0</v>
      </c>
      <c r="D24" s="15"/>
      <c r="E24" s="12">
        <f t="shared" ref="E24:H24" si="3">SUM(E18:E23)</f>
        <v>1719644</v>
      </c>
      <c r="F24" s="12">
        <f t="shared" si="3"/>
        <v>709</v>
      </c>
      <c r="G24" s="15"/>
      <c r="H24" s="12">
        <f t="shared" si="3"/>
        <v>0</v>
      </c>
      <c r="I24" s="15"/>
      <c r="J24" s="12">
        <f t="shared" ref="J24" si="4">SUM(J18:J23)</f>
        <v>-139071</v>
      </c>
      <c r="K24" s="15"/>
      <c r="L24" s="12">
        <f t="shared" ref="L24" si="5">SUM(L18:L23)</f>
        <v>0</v>
      </c>
      <c r="M24" s="15"/>
      <c r="N24" s="12">
        <f t="shared" ref="N24" si="6">SUM(N18:N23)</f>
        <v>3099861</v>
      </c>
    </row>
    <row r="25" spans="1:14" ht="18" customHeight="1" thickTop="1" x14ac:dyDescent="0.45">
      <c r="A25" s="1" t="s">
        <v>158</v>
      </c>
      <c r="B25" s="2">
        <v>1518579</v>
      </c>
      <c r="C25" s="2">
        <v>0</v>
      </c>
      <c r="D25" s="2"/>
      <c r="E25" s="2">
        <v>1719644</v>
      </c>
      <c r="F25" s="2">
        <v>709</v>
      </c>
      <c r="G25" s="15"/>
      <c r="H25" s="15">
        <v>0</v>
      </c>
      <c r="I25" s="15"/>
      <c r="J25" s="2">
        <v>-139071</v>
      </c>
      <c r="K25" s="15"/>
      <c r="L25" s="2">
        <v>0</v>
      </c>
      <c r="M25" s="15"/>
      <c r="N25" s="2">
        <f>SUM(B25:L25)</f>
        <v>3099861</v>
      </c>
    </row>
    <row r="26" spans="1:14" ht="18" customHeight="1" x14ac:dyDescent="0.45">
      <c r="A26" s="3" t="s">
        <v>160</v>
      </c>
      <c r="B26" s="4"/>
      <c r="C26" s="4"/>
      <c r="D26" s="4"/>
      <c r="E26" s="4">
        <v>-1719644</v>
      </c>
      <c r="F26" s="4">
        <v>-709</v>
      </c>
      <c r="G26" s="17"/>
      <c r="H26" s="17">
        <v>1720353</v>
      </c>
      <c r="I26" s="17"/>
      <c r="J26" s="4"/>
      <c r="K26" s="17"/>
      <c r="L26" s="4"/>
      <c r="M26" s="17"/>
      <c r="N26" s="4"/>
    </row>
    <row r="27" spans="1:14" ht="18" customHeight="1" x14ac:dyDescent="0.45">
      <c r="A27" s="3" t="s">
        <v>69</v>
      </c>
      <c r="B27" s="4"/>
      <c r="C27" s="4"/>
      <c r="D27" s="4"/>
      <c r="E27" s="4"/>
      <c r="F27" s="4"/>
      <c r="G27" s="17"/>
      <c r="H27" s="17"/>
      <c r="I27" s="17"/>
      <c r="J27" s="4">
        <v>1731</v>
      </c>
      <c r="K27" s="17"/>
      <c r="L27" s="4"/>
      <c r="M27" s="17"/>
      <c r="N27" s="4">
        <f t="shared" ref="N27:N31" si="7">SUM(B27:L27)</f>
        <v>1731</v>
      </c>
    </row>
    <row r="28" spans="1:14" ht="18" customHeight="1" x14ac:dyDescent="0.45">
      <c r="A28" s="3" t="s">
        <v>70</v>
      </c>
      <c r="B28" s="4"/>
      <c r="C28" s="4"/>
      <c r="D28" s="4"/>
      <c r="E28" s="4"/>
      <c r="F28" s="4"/>
      <c r="G28" s="17"/>
      <c r="H28" s="17"/>
      <c r="I28" s="17"/>
      <c r="J28" s="4">
        <v>30110</v>
      </c>
      <c r="K28" s="17"/>
      <c r="L28" s="4"/>
      <c r="M28" s="17"/>
      <c r="N28" s="4">
        <f t="shared" si="7"/>
        <v>30110</v>
      </c>
    </row>
    <row r="29" spans="1:14" ht="18" customHeight="1" x14ac:dyDescent="0.45">
      <c r="A29" s="3" t="s">
        <v>71</v>
      </c>
      <c r="B29" s="4">
        <v>216345</v>
      </c>
      <c r="C29" s="4"/>
      <c r="D29" s="4"/>
      <c r="E29" s="4"/>
      <c r="F29" s="4"/>
      <c r="G29" s="17"/>
      <c r="H29" s="17">
        <v>-216345</v>
      </c>
      <c r="I29" s="17"/>
      <c r="J29" s="4"/>
      <c r="K29" s="17"/>
      <c r="L29" s="4"/>
      <c r="M29" s="17"/>
      <c r="N29" s="4">
        <f t="shared" si="7"/>
        <v>0</v>
      </c>
    </row>
    <row r="30" spans="1:14" ht="18" customHeight="1" x14ac:dyDescent="0.45">
      <c r="A30" s="100" t="s">
        <v>169</v>
      </c>
      <c r="B30" s="4"/>
      <c r="C30" s="4"/>
      <c r="D30" s="4"/>
      <c r="E30" s="4"/>
      <c r="F30" s="4"/>
      <c r="G30" s="17"/>
      <c r="H30" s="17"/>
      <c r="I30" s="17"/>
      <c r="J30" s="4"/>
      <c r="K30" s="17"/>
      <c r="L30" s="4">
        <v>266612</v>
      </c>
      <c r="M30" s="17"/>
      <c r="N30" s="4">
        <f t="shared" si="7"/>
        <v>266612</v>
      </c>
    </row>
    <row r="31" spans="1:14" ht="18" customHeight="1" x14ac:dyDescent="0.45">
      <c r="A31" s="3" t="s">
        <v>73</v>
      </c>
      <c r="B31" s="4"/>
      <c r="C31" s="4"/>
      <c r="D31" s="4"/>
      <c r="E31" s="4"/>
      <c r="F31" s="4"/>
      <c r="G31" s="17"/>
      <c r="H31" s="17">
        <v>266612</v>
      </c>
      <c r="I31" s="17"/>
      <c r="J31" s="4"/>
      <c r="K31" s="17"/>
      <c r="L31" s="4">
        <v>-266612</v>
      </c>
      <c r="M31" s="17"/>
      <c r="N31" s="4">
        <f t="shared" si="7"/>
        <v>0</v>
      </c>
    </row>
    <row r="32" spans="1:14" ht="18" customHeight="1" thickBot="1" x14ac:dyDescent="0.5">
      <c r="A32" s="10" t="s">
        <v>157</v>
      </c>
      <c r="B32" s="12">
        <f>SUM(B25:B31)</f>
        <v>1734924</v>
      </c>
      <c r="C32" s="12">
        <f>SUM(C25:C31)</f>
        <v>0</v>
      </c>
      <c r="D32" s="15"/>
      <c r="E32" s="12">
        <f t="shared" ref="E32:H32" si="8">SUM(E25:E31)</f>
        <v>0</v>
      </c>
      <c r="F32" s="12">
        <f t="shared" si="8"/>
        <v>0</v>
      </c>
      <c r="G32" s="15"/>
      <c r="H32" s="12">
        <f t="shared" si="8"/>
        <v>1770620</v>
      </c>
      <c r="I32" s="15"/>
      <c r="J32" s="12">
        <f t="shared" ref="J32" si="9">SUM(J25:J31)</f>
        <v>-107230</v>
      </c>
      <c r="K32" s="15"/>
      <c r="L32" s="12">
        <f t="shared" ref="L32" si="10">SUM(L25:L31)</f>
        <v>0</v>
      </c>
      <c r="M32" s="15"/>
      <c r="N32" s="12">
        <f t="shared" ref="N32" si="11">SUM(N25:N31)</f>
        <v>3398314</v>
      </c>
    </row>
    <row r="33" ht="16.5" hidden="1" thickTop="1" x14ac:dyDescent="0.45"/>
  </sheetData>
  <mergeCells count="1">
    <mergeCell ref="E1:F1"/>
  </mergeCells>
  <pageMargins left="0.511811024" right="0.511811024" top="0.78740157499999996" bottom="0.78740157499999996" header="0.31496062000000002" footer="0.31496062000000002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6"/>
  <sheetViews>
    <sheetView showGridLines="0" zoomScaleNormal="100" workbookViewId="0">
      <selection activeCell="B12" sqref="B12"/>
    </sheetView>
  </sheetViews>
  <sheetFormatPr defaultColWidth="0" defaultRowHeight="17.5" customHeight="1" zeroHeight="1" x14ac:dyDescent="0.25"/>
  <cols>
    <col min="1" max="1" width="2.7265625" style="24" customWidth="1"/>
    <col min="2" max="2" width="54.54296875" style="24" customWidth="1"/>
    <col min="3" max="4" width="15.7265625" style="24" customWidth="1"/>
    <col min="5" max="5" width="3.7265625" style="24" customWidth="1"/>
    <col min="6" max="7" width="15.7265625" style="24" customWidth="1"/>
    <col min="8" max="16384" width="9.1796875" style="24" hidden="1"/>
  </cols>
  <sheetData>
    <row r="1" spans="1:7" ht="17.5" customHeight="1" thickBot="1" x14ac:dyDescent="0.3">
      <c r="C1" s="104" t="s">
        <v>118</v>
      </c>
      <c r="D1" s="104"/>
      <c r="E1" s="29"/>
      <c r="F1" s="105" t="s">
        <v>119</v>
      </c>
      <c r="G1" s="105"/>
    </row>
    <row r="2" spans="1:7" s="50" customFormat="1" ht="17.5" customHeight="1" thickBot="1" x14ac:dyDescent="0.4">
      <c r="C2" s="65">
        <v>2021</v>
      </c>
      <c r="D2" s="65">
        <v>2020</v>
      </c>
      <c r="E2" s="66"/>
      <c r="F2" s="65">
        <v>2021</v>
      </c>
      <c r="G2" s="65">
        <v>2020</v>
      </c>
    </row>
    <row r="3" spans="1:7" ht="17.5" customHeight="1" x14ac:dyDescent="0.25">
      <c r="A3" s="107" t="s">
        <v>77</v>
      </c>
      <c r="B3" s="107"/>
      <c r="C3" s="67"/>
      <c r="D3" s="67"/>
      <c r="E3" s="29"/>
      <c r="F3" s="67"/>
      <c r="G3" s="67"/>
    </row>
    <row r="4" spans="1:7" ht="17.5" customHeight="1" x14ac:dyDescent="0.25">
      <c r="A4" s="120" t="s">
        <v>171</v>
      </c>
      <c r="B4" s="120"/>
      <c r="C4" s="68">
        <f>SUM(C5:C14)</f>
        <v>195444</v>
      </c>
      <c r="D4" s="68">
        <f>SUM(D5:D14)</f>
        <v>260268</v>
      </c>
      <c r="E4" s="29"/>
      <c r="F4" s="68">
        <f>SUM(F5:F14)</f>
        <v>367060</v>
      </c>
      <c r="G4" s="68">
        <f>SUM(G5:G14)</f>
        <v>412593</v>
      </c>
    </row>
    <row r="5" spans="1:7" ht="17.5" customHeight="1" x14ac:dyDescent="0.25">
      <c r="A5" s="121" t="s">
        <v>167</v>
      </c>
      <c r="B5" s="121"/>
      <c r="C5" s="69">
        <v>136117</v>
      </c>
      <c r="D5" s="69">
        <v>116221</v>
      </c>
      <c r="E5" s="29"/>
      <c r="F5" s="69">
        <v>266612</v>
      </c>
      <c r="G5" s="69">
        <v>199306</v>
      </c>
    </row>
    <row r="6" spans="1:7" ht="17.5" customHeight="1" x14ac:dyDescent="0.25">
      <c r="A6" s="108" t="s">
        <v>78</v>
      </c>
      <c r="B6" s="108"/>
      <c r="C6" s="69"/>
      <c r="D6" s="69"/>
      <c r="E6" s="29"/>
      <c r="F6" s="69"/>
      <c r="G6" s="69"/>
    </row>
    <row r="7" spans="1:7" ht="17.5" customHeight="1" x14ac:dyDescent="0.25">
      <c r="A7" s="70"/>
      <c r="B7" s="70" t="s">
        <v>79</v>
      </c>
      <c r="C7" s="69">
        <v>3887</v>
      </c>
      <c r="D7" s="69">
        <v>3097</v>
      </c>
      <c r="E7" s="29"/>
      <c r="F7" s="69">
        <v>7336</v>
      </c>
      <c r="G7" s="69">
        <v>6269</v>
      </c>
    </row>
    <row r="8" spans="1:7" ht="17.5" customHeight="1" x14ac:dyDescent="0.25">
      <c r="A8" s="86"/>
      <c r="B8" s="86" t="s">
        <v>147</v>
      </c>
      <c r="C8" s="69">
        <v>-8409</v>
      </c>
      <c r="D8" s="69">
        <v>-568</v>
      </c>
      <c r="E8" s="29"/>
      <c r="F8" s="69">
        <f>5217+1</f>
        <v>5218</v>
      </c>
      <c r="G8" s="69">
        <v>-568</v>
      </c>
    </row>
    <row r="9" spans="1:7" ht="17.5" customHeight="1" x14ac:dyDescent="0.25">
      <c r="A9" s="70"/>
      <c r="B9" s="70" t="s">
        <v>80</v>
      </c>
      <c r="C9" s="69">
        <v>36490</v>
      </c>
      <c r="D9" s="69">
        <v>24094</v>
      </c>
      <c r="E9" s="29"/>
      <c r="F9" s="69">
        <v>33639</v>
      </c>
      <c r="G9" s="69">
        <v>98613</v>
      </c>
    </row>
    <row r="10" spans="1:7" ht="17.5" customHeight="1" x14ac:dyDescent="0.25">
      <c r="A10" s="70"/>
      <c r="B10" s="70" t="s">
        <v>81</v>
      </c>
      <c r="C10" s="69">
        <v>-3644</v>
      </c>
      <c r="D10" s="69">
        <v>-3555</v>
      </c>
      <c r="E10" s="29"/>
      <c r="F10" s="69">
        <v>-2315</v>
      </c>
      <c r="G10" s="69">
        <v>-7763</v>
      </c>
    </row>
    <row r="11" spans="1:7" ht="17.5" customHeight="1" x14ac:dyDescent="0.25">
      <c r="A11" s="70"/>
      <c r="B11" s="70" t="s">
        <v>82</v>
      </c>
      <c r="C11" s="69">
        <v>1432</v>
      </c>
      <c r="D11" s="69">
        <v>714</v>
      </c>
      <c r="E11" s="29"/>
      <c r="F11" s="69">
        <v>8735</v>
      </c>
      <c r="G11" s="69">
        <v>4206</v>
      </c>
    </row>
    <row r="12" spans="1:7" ht="17.5" customHeight="1" x14ac:dyDescent="0.25">
      <c r="A12" s="70"/>
      <c r="B12" s="70" t="s">
        <v>83</v>
      </c>
      <c r="C12" s="69">
        <v>22601</v>
      </c>
      <c r="D12" s="69">
        <v>116450</v>
      </c>
      <c r="E12" s="29"/>
      <c r="F12" s="69">
        <f>14657+1</f>
        <v>14658</v>
      </c>
      <c r="G12" s="69">
        <v>118869</v>
      </c>
    </row>
    <row r="13" spans="1:7" ht="17.5" customHeight="1" x14ac:dyDescent="0.25">
      <c r="A13" s="70"/>
      <c r="B13" s="70" t="s">
        <v>115</v>
      </c>
      <c r="C13" s="69">
        <v>0</v>
      </c>
      <c r="D13" s="69">
        <v>0</v>
      </c>
      <c r="E13" s="29"/>
      <c r="F13" s="69">
        <v>1517</v>
      </c>
      <c r="G13" s="69">
        <v>1953</v>
      </c>
    </row>
    <row r="14" spans="1:7" ht="17.5" customHeight="1" x14ac:dyDescent="0.25">
      <c r="A14" s="70"/>
      <c r="B14" s="70" t="s">
        <v>111</v>
      </c>
      <c r="C14" s="69">
        <v>6970</v>
      </c>
      <c r="D14" s="69">
        <v>3815</v>
      </c>
      <c r="E14" s="29"/>
      <c r="F14" s="69">
        <v>31660</v>
      </c>
      <c r="G14" s="69">
        <v>-8292</v>
      </c>
    </row>
    <row r="15" spans="1:7" ht="17.5" customHeight="1" x14ac:dyDescent="0.25">
      <c r="A15" s="106" t="s">
        <v>84</v>
      </c>
      <c r="B15" s="106"/>
      <c r="C15" s="68">
        <f>SUM(C16:C21)</f>
        <v>-978541</v>
      </c>
      <c r="D15" s="68">
        <f>SUM(D16:D21)</f>
        <v>21877</v>
      </c>
      <c r="E15" s="29"/>
      <c r="F15" s="68">
        <f>SUM(F16:F21)</f>
        <v>-354216</v>
      </c>
      <c r="G15" s="68">
        <f>SUM(G16:G21)</f>
        <v>100408</v>
      </c>
    </row>
    <row r="16" spans="1:7" ht="17.5" customHeight="1" x14ac:dyDescent="0.25">
      <c r="A16" s="70"/>
      <c r="B16" s="70" t="s">
        <v>85</v>
      </c>
      <c r="C16" s="69">
        <f>-142631</f>
        <v>-142631</v>
      </c>
      <c r="D16" s="69">
        <v>208856</v>
      </c>
      <c r="E16" s="29"/>
      <c r="F16" s="69">
        <f>146079</f>
        <v>146079</v>
      </c>
      <c r="G16" s="69">
        <v>235018</v>
      </c>
    </row>
    <row r="17" spans="1:7" ht="17.5" customHeight="1" x14ac:dyDescent="0.25">
      <c r="A17" s="88"/>
      <c r="B17" s="122" t="s">
        <v>170</v>
      </c>
      <c r="C17" s="69">
        <v>-132221</v>
      </c>
      <c r="D17" s="69">
        <v>0</v>
      </c>
      <c r="E17" s="29"/>
      <c r="F17" s="69">
        <v>-132221</v>
      </c>
      <c r="G17" s="69">
        <v>0</v>
      </c>
    </row>
    <row r="18" spans="1:7" ht="17.5" customHeight="1" x14ac:dyDescent="0.25">
      <c r="A18" s="70"/>
      <c r="B18" s="70" t="s">
        <v>86</v>
      </c>
      <c r="C18" s="69">
        <f>-710567</f>
        <v>-710567</v>
      </c>
      <c r="D18" s="69">
        <v>-170855</v>
      </c>
      <c r="E18" s="29"/>
      <c r="F18" s="69">
        <v>-379384</v>
      </c>
      <c r="G18" s="69">
        <v>-127029</v>
      </c>
    </row>
    <row r="19" spans="1:7" ht="17.5" customHeight="1" x14ac:dyDescent="0.25">
      <c r="A19" s="70"/>
      <c r="B19" s="70" t="s">
        <v>113</v>
      </c>
      <c r="C19" s="69">
        <v>-36162</v>
      </c>
      <c r="D19" s="69">
        <v>-5859</v>
      </c>
      <c r="E19" s="29"/>
      <c r="F19" s="69">
        <v>-40523</v>
      </c>
      <c r="G19" s="69">
        <v>-15912</v>
      </c>
    </row>
    <row r="20" spans="1:7" ht="17.5" customHeight="1" x14ac:dyDescent="0.25">
      <c r="A20" s="70"/>
      <c r="B20" s="70" t="s">
        <v>18</v>
      </c>
      <c r="C20" s="69">
        <v>37525</v>
      </c>
      <c r="D20" s="69">
        <v>-8984</v>
      </c>
      <c r="E20" s="29"/>
      <c r="F20" s="69">
        <v>45047</v>
      </c>
      <c r="G20" s="69">
        <v>7835</v>
      </c>
    </row>
    <row r="21" spans="1:7" ht="17.5" customHeight="1" x14ac:dyDescent="0.25">
      <c r="A21" s="70"/>
      <c r="B21" s="70" t="s">
        <v>102</v>
      </c>
      <c r="C21" s="69">
        <v>5515</v>
      </c>
      <c r="D21" s="69">
        <v>-1281</v>
      </c>
      <c r="E21" s="29"/>
      <c r="F21" s="69">
        <v>6786</v>
      </c>
      <c r="G21" s="69">
        <v>496</v>
      </c>
    </row>
    <row r="22" spans="1:7" ht="17.5" customHeight="1" x14ac:dyDescent="0.25">
      <c r="A22" s="106" t="s">
        <v>87</v>
      </c>
      <c r="B22" s="106"/>
      <c r="C22" s="68">
        <f>SUM(C23:C29)</f>
        <v>871580</v>
      </c>
      <c r="D22" s="68">
        <f>SUM(D23:D29)</f>
        <v>-165433</v>
      </c>
      <c r="E22" s="29"/>
      <c r="F22" s="68">
        <f>SUM(F23:F29)</f>
        <v>180742</v>
      </c>
      <c r="G22" s="68">
        <f>SUM(G23:G29)</f>
        <v>-508730</v>
      </c>
    </row>
    <row r="23" spans="1:7" ht="17.5" customHeight="1" x14ac:dyDescent="0.25">
      <c r="A23" s="70"/>
      <c r="B23" s="122" t="s">
        <v>2</v>
      </c>
      <c r="C23" s="69">
        <v>700726</v>
      </c>
      <c r="D23" s="69">
        <v>-219964</v>
      </c>
      <c r="E23" s="29"/>
      <c r="F23" s="69">
        <v>130957</v>
      </c>
      <c r="G23" s="69">
        <v>-648683</v>
      </c>
    </row>
    <row r="24" spans="1:7" ht="17.5" customHeight="1" x14ac:dyDescent="0.25">
      <c r="A24" s="70"/>
      <c r="B24" s="70" t="s">
        <v>88</v>
      </c>
      <c r="C24" s="69">
        <v>238349</v>
      </c>
      <c r="D24" s="69">
        <v>177404</v>
      </c>
      <c r="E24" s="29"/>
      <c r="F24" s="69">
        <v>251965</v>
      </c>
      <c r="G24" s="69">
        <v>428565</v>
      </c>
    </row>
    <row r="25" spans="1:7" ht="17.5" customHeight="1" x14ac:dyDescent="0.25">
      <c r="A25" s="70"/>
      <c r="B25" s="70" t="s">
        <v>13</v>
      </c>
      <c r="C25" s="69">
        <v>-9453</v>
      </c>
      <c r="D25" s="69">
        <v>-1617</v>
      </c>
      <c r="E25" s="29"/>
      <c r="F25" s="69">
        <v>-10615</v>
      </c>
      <c r="G25" s="69">
        <v>-12155</v>
      </c>
    </row>
    <row r="26" spans="1:7" ht="17.5" customHeight="1" x14ac:dyDescent="0.25">
      <c r="A26" s="70"/>
      <c r="B26" s="70" t="s">
        <v>112</v>
      </c>
      <c r="C26" s="69">
        <v>-58867</v>
      </c>
      <c r="D26" s="69">
        <v>-114943</v>
      </c>
      <c r="E26" s="29"/>
      <c r="F26" s="69">
        <v>-45765</v>
      </c>
      <c r="G26" s="69">
        <f>-118850-911</f>
        <v>-119761</v>
      </c>
    </row>
    <row r="27" spans="1:7" ht="17.5" customHeight="1" x14ac:dyDescent="0.25">
      <c r="A27" s="70"/>
      <c r="B27" s="70" t="s">
        <v>89</v>
      </c>
      <c r="C27" s="87">
        <v>-28598</v>
      </c>
      <c r="D27" s="87">
        <v>-20390</v>
      </c>
      <c r="E27" s="29"/>
      <c r="F27" s="87">
        <v>-177470</v>
      </c>
      <c r="G27" s="87">
        <v>-166701</v>
      </c>
    </row>
    <row r="28" spans="1:7" ht="17.5" customHeight="1" x14ac:dyDescent="0.25">
      <c r="A28" s="70"/>
      <c r="B28" s="70" t="s">
        <v>90</v>
      </c>
      <c r="C28" s="69">
        <v>32</v>
      </c>
      <c r="D28" s="69">
        <v>-922</v>
      </c>
      <c r="E28" s="29"/>
      <c r="F28" s="69">
        <v>-170</v>
      </c>
      <c r="G28" s="69">
        <v>-3548</v>
      </c>
    </row>
    <row r="29" spans="1:7" ht="17.5" customHeight="1" x14ac:dyDescent="0.25">
      <c r="A29" s="70"/>
      <c r="B29" s="70" t="s">
        <v>101</v>
      </c>
      <c r="C29" s="69">
        <v>29391</v>
      </c>
      <c r="D29" s="69">
        <v>14999</v>
      </c>
      <c r="E29" s="29"/>
      <c r="F29" s="69">
        <v>31840</v>
      </c>
      <c r="G29" s="69">
        <v>13553</v>
      </c>
    </row>
    <row r="30" spans="1:7" ht="17.5" customHeight="1" x14ac:dyDescent="0.25">
      <c r="A30" s="106" t="s">
        <v>91</v>
      </c>
      <c r="B30" s="106"/>
      <c r="C30" s="68">
        <f>C4+C15+C22</f>
        <v>88483</v>
      </c>
      <c r="D30" s="68">
        <f>D4+D15+D22</f>
        <v>116712</v>
      </c>
      <c r="E30" s="29"/>
      <c r="F30" s="68">
        <f>F4+F15+F22</f>
        <v>193586</v>
      </c>
      <c r="G30" s="68">
        <f>G4+G15+G22</f>
        <v>4271</v>
      </c>
    </row>
    <row r="31" spans="1:7" ht="17.5" customHeight="1" x14ac:dyDescent="0.25">
      <c r="A31" s="70"/>
      <c r="B31" s="70"/>
      <c r="C31" s="69"/>
      <c r="D31" s="69"/>
      <c r="E31" s="29"/>
      <c r="F31" s="69"/>
      <c r="G31" s="69"/>
    </row>
    <row r="32" spans="1:7" ht="17.5" customHeight="1" x14ac:dyDescent="0.25">
      <c r="A32" s="107" t="s">
        <v>92</v>
      </c>
      <c r="B32" s="107"/>
      <c r="C32" s="72"/>
      <c r="D32" s="72"/>
      <c r="E32" s="29"/>
      <c r="F32" s="72"/>
      <c r="G32" s="72"/>
    </row>
    <row r="33" spans="1:7" ht="17.5" customHeight="1" x14ac:dyDescent="0.25">
      <c r="A33" s="70"/>
      <c r="B33" s="70" t="s">
        <v>93</v>
      </c>
      <c r="C33" s="69">
        <v>-2251</v>
      </c>
      <c r="D33" s="69">
        <v>-3871</v>
      </c>
      <c r="E33" s="29"/>
      <c r="F33" s="69">
        <v>-6925</v>
      </c>
      <c r="G33" s="69">
        <v>-5020</v>
      </c>
    </row>
    <row r="34" spans="1:7" ht="17.5" customHeight="1" x14ac:dyDescent="0.25">
      <c r="A34" s="70"/>
      <c r="B34" s="70" t="s">
        <v>94</v>
      </c>
      <c r="C34" s="69">
        <v>-1947</v>
      </c>
      <c r="D34" s="69">
        <v>-2856</v>
      </c>
      <c r="E34" s="29"/>
      <c r="F34" s="69">
        <v>-2638</v>
      </c>
      <c r="G34" s="69">
        <v>-3722</v>
      </c>
    </row>
    <row r="35" spans="1:7" ht="17.5" customHeight="1" x14ac:dyDescent="0.25">
      <c r="A35" s="70"/>
      <c r="B35" s="70" t="s">
        <v>95</v>
      </c>
      <c r="C35" s="69">
        <v>4</v>
      </c>
      <c r="D35" s="69">
        <v>39</v>
      </c>
      <c r="E35" s="29"/>
      <c r="F35" s="69">
        <v>68</v>
      </c>
      <c r="G35" s="69">
        <v>44</v>
      </c>
    </row>
    <row r="36" spans="1:7" ht="17.5" customHeight="1" x14ac:dyDescent="0.25">
      <c r="A36" s="106" t="s">
        <v>96</v>
      </c>
      <c r="B36" s="106"/>
      <c r="C36" s="68">
        <f>SUM(C33:C35)</f>
        <v>-4194</v>
      </c>
      <c r="D36" s="68">
        <f>SUM(D33:D35)</f>
        <v>-6688</v>
      </c>
      <c r="E36" s="29"/>
      <c r="F36" s="68">
        <f>SUM(F33:F35)</f>
        <v>-9495</v>
      </c>
      <c r="G36" s="68">
        <f>SUM(G33:G35)</f>
        <v>-8698</v>
      </c>
    </row>
    <row r="37" spans="1:7" ht="17.5" customHeight="1" thickBot="1" x14ac:dyDescent="0.3">
      <c r="A37" s="73"/>
      <c r="B37" s="73"/>
      <c r="C37" s="74"/>
      <c r="D37" s="74"/>
      <c r="E37" s="29"/>
      <c r="F37" s="74"/>
      <c r="G37" s="74"/>
    </row>
    <row r="38" spans="1:7" ht="17.5" customHeight="1" thickTop="1" thickBot="1" x14ac:dyDescent="0.3">
      <c r="A38" s="109" t="s">
        <v>97</v>
      </c>
      <c r="B38" s="109"/>
      <c r="C38" s="75">
        <f>C30+C36</f>
        <v>84289</v>
      </c>
      <c r="D38" s="75">
        <f>D30+D36</f>
        <v>110024</v>
      </c>
      <c r="E38" s="29"/>
      <c r="F38" s="75">
        <f>F30+F36</f>
        <v>184091</v>
      </c>
      <c r="G38" s="75">
        <f>G30+G36</f>
        <v>-4427</v>
      </c>
    </row>
    <row r="39" spans="1:7" ht="17.5" customHeight="1" thickTop="1" x14ac:dyDescent="0.25">
      <c r="A39" s="70"/>
      <c r="B39" s="70"/>
      <c r="C39" s="69"/>
      <c r="D39" s="69"/>
      <c r="E39" s="29"/>
      <c r="F39" s="69"/>
      <c r="G39" s="69"/>
    </row>
    <row r="40" spans="1:7" ht="17.5" customHeight="1" x14ac:dyDescent="0.25">
      <c r="A40" s="106" t="s">
        <v>98</v>
      </c>
      <c r="B40" s="106"/>
      <c r="C40" s="68"/>
      <c r="D40" s="68"/>
      <c r="E40" s="29"/>
      <c r="F40" s="68"/>
      <c r="G40" s="68"/>
    </row>
    <row r="41" spans="1:7" ht="17.5" customHeight="1" x14ac:dyDescent="0.25">
      <c r="A41" s="70"/>
      <c r="B41" s="70" t="s">
        <v>99</v>
      </c>
      <c r="C41" s="69">
        <v>683237</v>
      </c>
      <c r="D41" s="69">
        <v>473412</v>
      </c>
      <c r="E41" s="29"/>
      <c r="F41" s="69">
        <v>583436</v>
      </c>
      <c r="G41" s="69">
        <v>587863</v>
      </c>
    </row>
    <row r="42" spans="1:7" ht="17.5" customHeight="1" x14ac:dyDescent="0.25">
      <c r="A42" s="70"/>
      <c r="B42" s="70" t="s">
        <v>100</v>
      </c>
      <c r="C42" s="69">
        <v>767526</v>
      </c>
      <c r="D42" s="69">
        <v>583436</v>
      </c>
      <c r="E42" s="29"/>
      <c r="F42" s="69">
        <v>767527</v>
      </c>
      <c r="G42" s="69">
        <v>583436</v>
      </c>
    </row>
    <row r="43" spans="1:7" ht="17.5" customHeight="1" x14ac:dyDescent="0.25">
      <c r="A43" s="106" t="s">
        <v>97</v>
      </c>
      <c r="B43" s="106"/>
      <c r="C43" s="68">
        <f>C42-C41</f>
        <v>84289</v>
      </c>
      <c r="D43" s="68">
        <f>D42-D41</f>
        <v>110024</v>
      </c>
      <c r="E43" s="29"/>
      <c r="F43" s="68">
        <f>F42-F41</f>
        <v>184091</v>
      </c>
      <c r="G43" s="68">
        <f>G42-G41</f>
        <v>-4427</v>
      </c>
    </row>
    <row r="45" spans="1:7" ht="17.5" hidden="1" customHeight="1" x14ac:dyDescent="0.25">
      <c r="C45" s="36">
        <f>C38-C43</f>
        <v>0</v>
      </c>
      <c r="D45" s="36">
        <f>D38-D43</f>
        <v>0</v>
      </c>
      <c r="F45" s="36">
        <f>F38-F43</f>
        <v>0</v>
      </c>
      <c r="G45" s="36">
        <f>G38-G43</f>
        <v>0</v>
      </c>
    </row>
    <row r="46" spans="1:7" ht="17.5" hidden="1" customHeight="1" x14ac:dyDescent="0.25">
      <c r="D46" s="36"/>
      <c r="G46" s="36"/>
    </row>
  </sheetData>
  <mergeCells count="14">
    <mergeCell ref="C1:D1"/>
    <mergeCell ref="F1:G1"/>
    <mergeCell ref="A43:B43"/>
    <mergeCell ref="A3:B3"/>
    <mergeCell ref="A4:B4"/>
    <mergeCell ref="A5:B5"/>
    <mergeCell ref="A6:B6"/>
    <mergeCell ref="A15:B15"/>
    <mergeCell ref="A22:B22"/>
    <mergeCell ref="A30:B30"/>
    <mergeCell ref="A32:B32"/>
    <mergeCell ref="A36:B36"/>
    <mergeCell ref="A38:B38"/>
    <mergeCell ref="A40:B40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showGridLines="0" workbookViewId="0">
      <selection activeCell="B1" sqref="B1"/>
    </sheetView>
  </sheetViews>
  <sheetFormatPr defaultColWidth="0" defaultRowHeight="12.5" zeroHeight="1" x14ac:dyDescent="0.25"/>
  <cols>
    <col min="1" max="1" width="3.453125" style="24" customWidth="1"/>
    <col min="2" max="2" width="55.7265625" style="24" bestFit="1" customWidth="1"/>
    <col min="3" max="4" width="15.7265625" style="24" customWidth="1"/>
    <col min="5" max="5" width="3.1796875" style="24" customWidth="1"/>
    <col min="6" max="7" width="15.7265625" style="24" customWidth="1"/>
    <col min="8" max="16384" width="9.1796875" style="24" hidden="1"/>
  </cols>
  <sheetData>
    <row r="1" spans="1:7" ht="13" thickBot="1" x14ac:dyDescent="0.3">
      <c r="C1" s="102" t="s">
        <v>118</v>
      </c>
      <c r="D1" s="102"/>
      <c r="E1" s="76"/>
      <c r="F1" s="102" t="s">
        <v>119</v>
      </c>
      <c r="G1" s="102"/>
    </row>
    <row r="2" spans="1:7" ht="13.5" thickTop="1" thickBot="1" x14ac:dyDescent="0.3">
      <c r="C2" s="77">
        <v>2021</v>
      </c>
      <c r="D2" s="77">
        <v>2020</v>
      </c>
      <c r="E2" s="76"/>
      <c r="F2" s="77">
        <v>2021</v>
      </c>
      <c r="G2" s="77">
        <v>2020</v>
      </c>
    </row>
    <row r="3" spans="1:7" ht="13" thickTop="1" x14ac:dyDescent="0.25">
      <c r="A3" s="110" t="s">
        <v>121</v>
      </c>
      <c r="B3" s="110"/>
      <c r="C3" s="78">
        <f>SUM(C4:C7)</f>
        <v>841915</v>
      </c>
      <c r="D3" s="78">
        <f>SUM(D4:D7)</f>
        <v>717348</v>
      </c>
      <c r="E3" s="79"/>
      <c r="F3" s="78">
        <f>SUM(F4:F7)</f>
        <v>1521010</v>
      </c>
      <c r="G3" s="78">
        <f>SUM(G4:G7)</f>
        <v>1451557</v>
      </c>
    </row>
    <row r="4" spans="1:7" x14ac:dyDescent="0.25">
      <c r="A4" s="70"/>
      <c r="B4" s="70" t="s">
        <v>122</v>
      </c>
      <c r="C4" s="71">
        <v>764525</v>
      </c>
      <c r="D4" s="71">
        <v>680414</v>
      </c>
      <c r="E4" s="79"/>
      <c r="F4" s="71">
        <v>1396733</v>
      </c>
      <c r="G4" s="71">
        <v>1371697</v>
      </c>
    </row>
    <row r="5" spans="1:7" x14ac:dyDescent="0.25">
      <c r="A5" s="70"/>
      <c r="B5" s="70" t="s">
        <v>123</v>
      </c>
      <c r="C5" s="71">
        <f>16643-1</f>
        <v>16642</v>
      </c>
      <c r="D5" s="71">
        <v>21415</v>
      </c>
      <c r="E5" s="79"/>
      <c r="F5" s="71">
        <v>37025</v>
      </c>
      <c r="G5" s="71">
        <v>36561</v>
      </c>
    </row>
    <row r="6" spans="1:7" x14ac:dyDescent="0.25">
      <c r="A6" s="70"/>
      <c r="B6" s="70" t="s">
        <v>81</v>
      </c>
      <c r="C6" s="71">
        <v>3644</v>
      </c>
      <c r="D6" s="71">
        <v>3555</v>
      </c>
      <c r="E6" s="79"/>
      <c r="F6" s="71">
        <v>2315</v>
      </c>
      <c r="G6" s="71">
        <v>7763</v>
      </c>
    </row>
    <row r="7" spans="1:7" x14ac:dyDescent="0.25">
      <c r="A7" s="70"/>
      <c r="B7" s="70" t="s">
        <v>124</v>
      </c>
      <c r="C7" s="71">
        <f>57103+1</f>
        <v>57104</v>
      </c>
      <c r="D7" s="71">
        <v>11964</v>
      </c>
      <c r="E7" s="79"/>
      <c r="F7" s="71">
        <v>84937</v>
      </c>
      <c r="G7" s="71">
        <v>35536</v>
      </c>
    </row>
    <row r="8" spans="1:7" x14ac:dyDescent="0.25">
      <c r="A8" s="106" t="s">
        <v>125</v>
      </c>
      <c r="B8" s="106"/>
      <c r="C8" s="80">
        <f>C9+C11+C10</f>
        <v>393170</v>
      </c>
      <c r="D8" s="80">
        <f>D9+D11+D10</f>
        <v>324359</v>
      </c>
      <c r="E8" s="79"/>
      <c r="F8" s="80">
        <f>F9+F11+F10</f>
        <v>649481</v>
      </c>
      <c r="G8" s="80">
        <f>G9+G11+G10</f>
        <v>765428</v>
      </c>
    </row>
    <row r="9" spans="1:7" x14ac:dyDescent="0.25">
      <c r="A9" s="70"/>
      <c r="B9" s="122" t="s">
        <v>172</v>
      </c>
      <c r="C9" s="71">
        <v>345450</v>
      </c>
      <c r="D9" s="71">
        <v>295917</v>
      </c>
      <c r="E9" s="79"/>
      <c r="F9" s="71">
        <v>599155</v>
      </c>
      <c r="G9" s="71">
        <v>661164</v>
      </c>
    </row>
    <row r="10" spans="1:7" x14ac:dyDescent="0.25">
      <c r="A10" s="70"/>
      <c r="B10" s="70" t="s">
        <v>80</v>
      </c>
      <c r="C10" s="71">
        <v>36490</v>
      </c>
      <c r="D10" s="71">
        <v>24094</v>
      </c>
      <c r="E10" s="79"/>
      <c r="F10" s="71">
        <v>33639</v>
      </c>
      <c r="G10" s="71">
        <v>98613</v>
      </c>
    </row>
    <row r="11" spans="1:7" x14ac:dyDescent="0.25">
      <c r="A11" s="70"/>
      <c r="B11" s="70" t="s">
        <v>126</v>
      </c>
      <c r="C11" s="71">
        <f>11229+1</f>
        <v>11230</v>
      </c>
      <c r="D11" s="71">
        <v>4348</v>
      </c>
      <c r="E11" s="79"/>
      <c r="F11" s="71">
        <v>16687</v>
      </c>
      <c r="G11" s="71">
        <v>5651</v>
      </c>
    </row>
    <row r="12" spans="1:7" x14ac:dyDescent="0.25">
      <c r="A12" s="106" t="s">
        <v>127</v>
      </c>
      <c r="B12" s="106"/>
      <c r="C12" s="80">
        <f>C13+C14</f>
        <v>47034</v>
      </c>
      <c r="D12" s="80">
        <f>D13+D14</f>
        <v>46445</v>
      </c>
      <c r="E12" s="79"/>
      <c r="F12" s="80">
        <f>F13+F14</f>
        <v>89203</v>
      </c>
      <c r="G12" s="80">
        <f>G13+G14</f>
        <v>86303</v>
      </c>
    </row>
    <row r="13" spans="1:7" x14ac:dyDescent="0.25">
      <c r="A13" s="70"/>
      <c r="B13" s="70" t="s">
        <v>145</v>
      </c>
      <c r="C13" s="71">
        <v>43515</v>
      </c>
      <c r="D13" s="71">
        <v>42675</v>
      </c>
      <c r="E13" s="79"/>
      <c r="F13" s="71">
        <v>82278</v>
      </c>
      <c r="G13" s="71">
        <v>78632</v>
      </c>
    </row>
    <row r="14" spans="1:7" x14ac:dyDescent="0.25">
      <c r="A14" s="70"/>
      <c r="B14" s="70" t="s">
        <v>128</v>
      </c>
      <c r="C14" s="71">
        <v>3519</v>
      </c>
      <c r="D14" s="71">
        <v>3770</v>
      </c>
      <c r="E14" s="79"/>
      <c r="F14" s="71">
        <v>6925</v>
      </c>
      <c r="G14" s="71">
        <v>7671</v>
      </c>
    </row>
    <row r="15" spans="1:7" x14ac:dyDescent="0.25">
      <c r="A15" s="111"/>
      <c r="B15" s="111"/>
      <c r="C15" s="71"/>
      <c r="D15" s="71"/>
      <c r="E15" s="79"/>
      <c r="F15" s="71"/>
      <c r="G15" s="71"/>
    </row>
    <row r="16" spans="1:7" x14ac:dyDescent="0.25">
      <c r="A16" s="106" t="s">
        <v>129</v>
      </c>
      <c r="B16" s="106"/>
      <c r="C16" s="80">
        <f>C3-C8-C12</f>
        <v>401711</v>
      </c>
      <c r="D16" s="80">
        <f>D3-D8-D12</f>
        <v>346544</v>
      </c>
      <c r="E16" s="79"/>
      <c r="F16" s="80">
        <f>F3-F8-F12</f>
        <v>782326</v>
      </c>
      <c r="G16" s="80">
        <f>G3-G8-G12</f>
        <v>599826</v>
      </c>
    </row>
    <row r="17" spans="1:7" x14ac:dyDescent="0.25">
      <c r="A17" s="70"/>
      <c r="B17" s="70"/>
      <c r="C17" s="71"/>
      <c r="D17" s="71"/>
      <c r="E17" s="79"/>
      <c r="F17" s="71"/>
      <c r="G17" s="71"/>
    </row>
    <row r="18" spans="1:7" x14ac:dyDescent="0.25">
      <c r="A18" s="106" t="s">
        <v>79</v>
      </c>
      <c r="B18" s="106"/>
      <c r="C18" s="80">
        <v>3887</v>
      </c>
      <c r="D18" s="80">
        <v>3097</v>
      </c>
      <c r="E18" s="79"/>
      <c r="F18" s="80">
        <v>7336</v>
      </c>
      <c r="G18" s="80">
        <v>6269</v>
      </c>
    </row>
    <row r="19" spans="1:7" ht="13" thickBot="1" x14ac:dyDescent="0.3">
      <c r="A19" s="81"/>
      <c r="B19" s="81"/>
      <c r="C19" s="82"/>
      <c r="D19" s="82"/>
      <c r="E19" s="79"/>
      <c r="F19" s="82"/>
      <c r="G19" s="82"/>
    </row>
    <row r="20" spans="1:7" ht="13.5" thickTop="1" thickBot="1" x14ac:dyDescent="0.3">
      <c r="A20" s="112" t="s">
        <v>130</v>
      </c>
      <c r="B20" s="112"/>
      <c r="C20" s="83">
        <f>C16-C18</f>
        <v>397824</v>
      </c>
      <c r="D20" s="83">
        <f>D16-D18</f>
        <v>343447</v>
      </c>
      <c r="E20" s="79"/>
      <c r="F20" s="83">
        <f>F16-F18</f>
        <v>774990</v>
      </c>
      <c r="G20" s="83">
        <f>G16-G18</f>
        <v>593557</v>
      </c>
    </row>
    <row r="21" spans="1:7" ht="13" thickTop="1" x14ac:dyDescent="0.25">
      <c r="A21" s="70"/>
      <c r="B21" s="70"/>
      <c r="C21" s="71"/>
      <c r="D21" s="71"/>
      <c r="E21" s="79"/>
      <c r="F21" s="71"/>
      <c r="G21" s="71"/>
    </row>
    <row r="22" spans="1:7" ht="13" thickBot="1" x14ac:dyDescent="0.3">
      <c r="A22" s="84"/>
      <c r="B22" s="84"/>
      <c r="C22" s="85"/>
      <c r="D22" s="85"/>
      <c r="E22" s="79"/>
      <c r="F22" s="85"/>
      <c r="G22" s="85"/>
    </row>
    <row r="23" spans="1:7" ht="13.5" thickTop="1" thickBot="1" x14ac:dyDescent="0.3">
      <c r="A23" s="112" t="s">
        <v>131</v>
      </c>
      <c r="B23" s="112"/>
      <c r="C23" s="83">
        <f>C25+C29+C33+C35</f>
        <v>397824</v>
      </c>
      <c r="D23" s="83">
        <f>D25+D29+D33+D35</f>
        <v>343447</v>
      </c>
      <c r="E23" s="79"/>
      <c r="F23" s="83">
        <f>F25+F29+F33+F35</f>
        <v>774990</v>
      </c>
      <c r="G23" s="83">
        <f>G25+G29+G33+G35</f>
        <v>593557</v>
      </c>
    </row>
    <row r="24" spans="1:7" ht="13" thickTop="1" x14ac:dyDescent="0.25">
      <c r="A24" s="70"/>
      <c r="B24" s="70"/>
      <c r="C24" s="71"/>
      <c r="D24" s="71"/>
      <c r="E24" s="79"/>
      <c r="F24" s="71"/>
      <c r="G24" s="71"/>
    </row>
    <row r="25" spans="1:7" x14ac:dyDescent="0.25">
      <c r="A25" s="106" t="s">
        <v>132</v>
      </c>
      <c r="B25" s="106"/>
      <c r="C25" s="80">
        <f>C26+C27+C28</f>
        <v>89701</v>
      </c>
      <c r="D25" s="80">
        <f>D26+D27+D28</f>
        <v>91928</v>
      </c>
      <c r="E25" s="79"/>
      <c r="F25" s="80">
        <f t="shared" ref="F25" si="0">F26+F27+F28</f>
        <v>165029</v>
      </c>
      <c r="G25" s="80">
        <f t="shared" ref="G25" si="1">G26+G27+G28</f>
        <v>162128</v>
      </c>
    </row>
    <row r="26" spans="1:7" x14ac:dyDescent="0.25">
      <c r="A26" s="70"/>
      <c r="B26" s="70" t="s">
        <v>133</v>
      </c>
      <c r="C26" s="71">
        <v>64005</v>
      </c>
      <c r="D26" s="71">
        <v>54917</v>
      </c>
      <c r="E26" s="79"/>
      <c r="F26" s="71">
        <v>119303</v>
      </c>
      <c r="G26" s="71">
        <v>107320</v>
      </c>
    </row>
    <row r="27" spans="1:7" x14ac:dyDescent="0.25">
      <c r="A27" s="70"/>
      <c r="B27" s="70" t="s">
        <v>134</v>
      </c>
      <c r="C27" s="71">
        <v>21791</v>
      </c>
      <c r="D27" s="71">
        <v>32819</v>
      </c>
      <c r="E27" s="79"/>
      <c r="F27" s="71">
        <v>37548</v>
      </c>
      <c r="G27" s="71">
        <v>46587</v>
      </c>
    </row>
    <row r="28" spans="1:7" x14ac:dyDescent="0.25">
      <c r="A28" s="70"/>
      <c r="B28" s="70" t="s">
        <v>135</v>
      </c>
      <c r="C28" s="71">
        <v>3905</v>
      </c>
      <c r="D28" s="71">
        <v>4192</v>
      </c>
      <c r="E28" s="79"/>
      <c r="F28" s="71">
        <v>8178</v>
      </c>
      <c r="G28" s="71">
        <v>8221</v>
      </c>
    </row>
    <row r="29" spans="1:7" x14ac:dyDescent="0.25">
      <c r="A29" s="106" t="s">
        <v>136</v>
      </c>
      <c r="B29" s="106"/>
      <c r="C29" s="80">
        <f>C30+C31+C32</f>
        <v>164440</v>
      </c>
      <c r="D29" s="80">
        <f>D30+D31+D32</f>
        <v>128393</v>
      </c>
      <c r="E29" s="79"/>
      <c r="F29" s="80">
        <f t="shared" ref="F29" si="2">F30+F31+F32</f>
        <v>325751</v>
      </c>
      <c r="G29" s="80">
        <f t="shared" ref="G29" si="3">G30+G31+G32</f>
        <v>218464</v>
      </c>
    </row>
    <row r="30" spans="1:7" x14ac:dyDescent="0.25">
      <c r="A30" s="70"/>
      <c r="B30" s="70" t="s">
        <v>137</v>
      </c>
      <c r="C30" s="71">
        <v>163257</v>
      </c>
      <c r="D30" s="71">
        <v>127265</v>
      </c>
      <c r="E30" s="79"/>
      <c r="F30" s="71">
        <v>323192</v>
      </c>
      <c r="G30" s="71">
        <v>216256</v>
      </c>
    </row>
    <row r="31" spans="1:7" x14ac:dyDescent="0.25">
      <c r="A31" s="70"/>
      <c r="B31" s="70" t="s">
        <v>138</v>
      </c>
      <c r="C31" s="71">
        <v>27</v>
      </c>
      <c r="D31" s="71">
        <v>7</v>
      </c>
      <c r="E31" s="79"/>
      <c r="F31" s="71">
        <v>69</v>
      </c>
      <c r="G31" s="71">
        <v>49</v>
      </c>
    </row>
    <row r="32" spans="1:7" x14ac:dyDescent="0.25">
      <c r="A32" s="70"/>
      <c r="B32" s="70" t="s">
        <v>139</v>
      </c>
      <c r="C32" s="71">
        <v>1156</v>
      </c>
      <c r="D32" s="71">
        <v>1121</v>
      </c>
      <c r="E32" s="79"/>
      <c r="F32" s="71">
        <v>2490</v>
      </c>
      <c r="G32" s="71">
        <v>2159</v>
      </c>
    </row>
    <row r="33" spans="1:7" x14ac:dyDescent="0.25">
      <c r="A33" s="106" t="s">
        <v>140</v>
      </c>
      <c r="B33" s="106"/>
      <c r="C33" s="80">
        <f>C34</f>
        <v>691</v>
      </c>
      <c r="D33" s="80">
        <f>D34</f>
        <v>623</v>
      </c>
      <c r="E33" s="79"/>
      <c r="F33" s="80">
        <f>F34</f>
        <v>1364</v>
      </c>
      <c r="G33" s="80">
        <f>G34</f>
        <v>1395</v>
      </c>
    </row>
    <row r="34" spans="1:7" x14ac:dyDescent="0.25">
      <c r="A34" s="70"/>
      <c r="B34" s="70" t="s">
        <v>144</v>
      </c>
      <c r="C34" s="71">
        <v>691</v>
      </c>
      <c r="D34" s="71">
        <v>623</v>
      </c>
      <c r="E34" s="79"/>
      <c r="F34" s="71">
        <v>1364</v>
      </c>
      <c r="G34" s="71">
        <v>1395</v>
      </c>
    </row>
    <row r="35" spans="1:7" x14ac:dyDescent="0.25">
      <c r="A35" s="106" t="s">
        <v>141</v>
      </c>
      <c r="B35" s="106"/>
      <c r="C35" s="80">
        <f>C36+C37</f>
        <v>142992</v>
      </c>
      <c r="D35" s="80">
        <f>D36+D37</f>
        <v>122503</v>
      </c>
      <c r="E35" s="79"/>
      <c r="F35" s="80">
        <f>F36+F37</f>
        <v>282846</v>
      </c>
      <c r="G35" s="80">
        <f>G36+G37</f>
        <v>211570</v>
      </c>
    </row>
    <row r="36" spans="1:7" x14ac:dyDescent="0.25">
      <c r="A36" s="70"/>
      <c r="B36" s="70" t="s">
        <v>142</v>
      </c>
      <c r="C36" s="71">
        <v>6875</v>
      </c>
      <c r="D36" s="71">
        <v>6282</v>
      </c>
      <c r="E36" s="79"/>
      <c r="F36" s="71">
        <v>16234</v>
      </c>
      <c r="G36" s="71">
        <v>12264</v>
      </c>
    </row>
    <row r="37" spans="1:7" x14ac:dyDescent="0.25">
      <c r="A37" s="70"/>
      <c r="B37" s="122" t="s">
        <v>173</v>
      </c>
      <c r="C37" s="71">
        <v>136117</v>
      </c>
      <c r="D37" s="71">
        <v>116221</v>
      </c>
      <c r="E37" s="79"/>
      <c r="F37" s="71">
        <v>266612</v>
      </c>
      <c r="G37" s="71">
        <v>199306</v>
      </c>
    </row>
    <row r="38" spans="1:7" x14ac:dyDescent="0.25"/>
  </sheetData>
  <mergeCells count="14">
    <mergeCell ref="C1:D1"/>
    <mergeCell ref="F1:G1"/>
    <mergeCell ref="A20:B20"/>
    <mergeCell ref="A23:B23"/>
    <mergeCell ref="A25:B25"/>
    <mergeCell ref="A29:B29"/>
    <mergeCell ref="A33:B33"/>
    <mergeCell ref="A35:B35"/>
    <mergeCell ref="A3:B3"/>
    <mergeCell ref="A8:B8"/>
    <mergeCell ref="A12:B12"/>
    <mergeCell ref="A15:B15"/>
    <mergeCell ref="A16:B16"/>
    <mergeCell ref="A18:B18"/>
  </mergeCells>
  <pageMargins left="0.511811024" right="0.511811024" top="0.78740157499999996" bottom="0.78740157499999996" header="0.31496062000000002" footer="0.3149606200000000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Balanço</vt:lpstr>
      <vt:lpstr>DR</vt:lpstr>
      <vt:lpstr>DRA</vt:lpstr>
      <vt:lpstr>DMPL</vt:lpstr>
      <vt:lpstr>DFC</vt:lpstr>
      <vt:lpstr>DVA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Fabiano Meassi</cp:lastModifiedBy>
  <cp:lastPrinted>2021-01-27T13:47:51Z</cp:lastPrinted>
  <dcterms:created xsi:type="dcterms:W3CDTF">2020-06-01T17:09:21Z</dcterms:created>
  <dcterms:modified xsi:type="dcterms:W3CDTF">2022-03-29T17:54:51Z</dcterms:modified>
</cp:coreProperties>
</file>