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econ\Guarnieri\Balanço - elaboração\2021-1 junho\BRGAAP\"/>
    </mc:Choice>
  </mc:AlternateContent>
  <xr:revisionPtr revIDLastSave="0" documentId="13_ncr:1_{F409C4CC-3C23-4128-BA70-29AEC8CFAE75}" xr6:coauthVersionLast="36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Balanço" sheetId="1" r:id="rId1"/>
    <sheet name="DR" sheetId="2" r:id="rId2"/>
    <sheet name="DRA" sheetId="5" r:id="rId3"/>
    <sheet name="DMPL" sheetId="3" r:id="rId4"/>
    <sheet name="DFC" sheetId="4" r:id="rId5"/>
    <sheet name="DV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6" l="1"/>
  <c r="D6" i="2"/>
  <c r="D2" i="2"/>
  <c r="D17" i="2" l="1"/>
  <c r="E6" i="2" l="1"/>
  <c r="C4" i="1" l="1"/>
  <c r="H3" i="1"/>
  <c r="N16" i="3" l="1"/>
  <c r="N17" i="3"/>
  <c r="N13" i="3"/>
  <c r="N14" i="3"/>
  <c r="N15" i="3"/>
  <c r="N12" i="3"/>
  <c r="H18" i="3"/>
  <c r="H9" i="3"/>
  <c r="C34" i="6" l="1"/>
  <c r="C32" i="6"/>
  <c r="C28" i="6"/>
  <c r="C24" i="6"/>
  <c r="C11" i="6"/>
  <c r="C8" i="6"/>
  <c r="C2" i="6"/>
  <c r="D24" i="4"/>
  <c r="D23" i="4"/>
  <c r="D18" i="4"/>
  <c r="E21" i="2"/>
  <c r="E4" i="2"/>
  <c r="I5" i="1"/>
  <c r="I3" i="1" s="1"/>
  <c r="H7" i="1"/>
  <c r="I7" i="1"/>
  <c r="H12" i="1"/>
  <c r="I12" i="1"/>
  <c r="C22" i="6" l="1"/>
  <c r="C15" i="6"/>
  <c r="C19" i="6" s="1"/>
  <c r="D10" i="1"/>
  <c r="C10" i="1"/>
  <c r="C41" i="4" l="1"/>
  <c r="C3" i="4"/>
  <c r="D3" i="4" l="1"/>
  <c r="D8" i="5" l="1"/>
  <c r="C8" i="5"/>
  <c r="D4" i="5"/>
  <c r="C4" i="5"/>
  <c r="D12" i="5" l="1"/>
  <c r="D14" i="5" s="1"/>
  <c r="C12" i="5"/>
  <c r="D41" i="4"/>
  <c r="C34" i="4"/>
  <c r="D34" i="4"/>
  <c r="C14" i="4"/>
  <c r="C20" i="4"/>
  <c r="D20" i="4"/>
  <c r="D14" i="4"/>
  <c r="D28" i="4" l="1"/>
  <c r="D36" i="4" s="1"/>
  <c r="D43" i="4" s="1"/>
  <c r="C28" i="4"/>
  <c r="C36" i="4" s="1"/>
  <c r="C43" i="4" s="1"/>
  <c r="C18" i="3" l="1"/>
  <c r="C9" i="3"/>
  <c r="L18" i="3" l="1"/>
  <c r="J18" i="3"/>
  <c r="F18" i="3"/>
  <c r="E18" i="3"/>
  <c r="B18" i="3"/>
  <c r="N11" i="3"/>
  <c r="L9" i="3"/>
  <c r="J9" i="3"/>
  <c r="F9" i="3"/>
  <c r="E9" i="3"/>
  <c r="B9" i="3"/>
  <c r="N18" i="3" l="1"/>
  <c r="N9" i="3"/>
  <c r="E33" i="2"/>
  <c r="D33" i="2"/>
  <c r="E22" i="2"/>
  <c r="D22" i="2"/>
  <c r="E17" i="2"/>
  <c r="E14" i="2"/>
  <c r="D14" i="2"/>
  <c r="E2" i="2"/>
  <c r="D22" i="1"/>
  <c r="C22" i="1"/>
  <c r="I20" i="1"/>
  <c r="I26" i="1" s="1"/>
  <c r="H20" i="1"/>
  <c r="H26" i="1" s="1"/>
  <c r="D19" i="1"/>
  <c r="C19" i="1"/>
  <c r="D3" i="1"/>
  <c r="C3" i="1"/>
  <c r="D26" i="1" l="1"/>
  <c r="E12" i="2"/>
  <c r="E27" i="2" s="1"/>
  <c r="E31" i="2" s="1"/>
  <c r="E38" i="2" s="1"/>
  <c r="C26" i="1"/>
  <c r="H28" i="1" s="1"/>
  <c r="D12" i="2"/>
  <c r="D27" i="2" s="1"/>
  <c r="D31" i="2" s="1"/>
  <c r="D38" i="2" s="1"/>
  <c r="C2" i="5" s="1"/>
  <c r="C14" i="5" s="1"/>
  <c r="I28" i="1" l="1"/>
</calcChain>
</file>

<file path=xl/sharedStrings.xml><?xml version="1.0" encoding="utf-8"?>
<sst xmlns="http://schemas.openxmlformats.org/spreadsheetml/2006/main" count="183" uniqueCount="163">
  <si>
    <t>ATIVO</t>
  </si>
  <si>
    <t>PASSIVO</t>
  </si>
  <si>
    <t>Caixa e Equivalentes de Caixa</t>
  </si>
  <si>
    <t>Instrumentos Financeiros</t>
  </si>
  <si>
    <t>Títulos e Valores Mobiliários</t>
  </si>
  <si>
    <t>Operações de Crédito</t>
  </si>
  <si>
    <t>Outras Obrigações</t>
  </si>
  <si>
    <t>Devedores por Compra de Valores e Bens</t>
  </si>
  <si>
    <t xml:space="preserve">   Fundos Financeiros e de Desenvolvimento</t>
  </si>
  <si>
    <t>Avais e Fianças Honrados</t>
  </si>
  <si>
    <t xml:space="preserve">   Impostos e Contribuições sobre o Lucro</t>
  </si>
  <si>
    <t>(-) Provisões por Perdas Esperadas Associadas</t>
  </si>
  <si>
    <t xml:space="preserve">   Outros Impostos e Contribuições</t>
  </si>
  <si>
    <t xml:space="preserve">   Outras Obrigações</t>
  </si>
  <si>
    <t>Outros Ativos</t>
  </si>
  <si>
    <t>Provisões</t>
  </si>
  <si>
    <t>Rendas a Receber</t>
  </si>
  <si>
    <t>Provisões para Contingências</t>
  </si>
  <si>
    <t>Devedores por Depósitos em Garantia</t>
  </si>
  <si>
    <t>Provisões para Garantias Financeiras Prestadas</t>
  </si>
  <si>
    <t>Outros créditos</t>
  </si>
  <si>
    <t>Provisões para pagamentos a efetuar</t>
  </si>
  <si>
    <t xml:space="preserve">Bens Não Destinados a Uso </t>
  </si>
  <si>
    <t>Passivo Atuarial</t>
  </si>
  <si>
    <t>Obrigações Fiscais Diferidas</t>
  </si>
  <si>
    <t>Créditos Tributários</t>
  </si>
  <si>
    <t>Investimentos</t>
  </si>
  <si>
    <t>RESULTADOS DE EXERCÍCIOS FUTUROS</t>
  </si>
  <si>
    <t>Imobilizado</t>
  </si>
  <si>
    <t>Imobilizado de Uso</t>
  </si>
  <si>
    <t>(-) Depreciação Acumulada</t>
  </si>
  <si>
    <t>PATRIMÔNIO LÍQUIDO</t>
  </si>
  <si>
    <t>Intangível</t>
  </si>
  <si>
    <t>Capital Social</t>
  </si>
  <si>
    <t>Ativos Intangíveis</t>
  </si>
  <si>
    <t>Reservas de Capital</t>
  </si>
  <si>
    <t>(-)Amortização Acumulada</t>
  </si>
  <si>
    <t>Outros Resultados Abrangentes</t>
  </si>
  <si>
    <t>TOTAL DO ATIVO</t>
  </si>
  <si>
    <t>TOTAL DO PASSIVO</t>
  </si>
  <si>
    <t>Nota</t>
  </si>
  <si>
    <t>Receitas da Intermediação Financeira</t>
  </si>
  <si>
    <t>Resultado com Títulos e Valores Mobiliários</t>
  </si>
  <si>
    <t>Despesas da Intermediação Financeira</t>
  </si>
  <si>
    <t>Operações de empréstimos e repasses</t>
  </si>
  <si>
    <t>Provisão para perdas associadas ao risco de crédito</t>
  </si>
  <si>
    <t>Resultado da Intermediação Financeira</t>
  </si>
  <si>
    <t>Outras Receitas Operacionais</t>
  </si>
  <si>
    <t>Receitas de Prestação de Serviços</t>
  </si>
  <si>
    <t>Despesas Operacionais</t>
  </si>
  <si>
    <t>Despesa com Pessoal</t>
  </si>
  <si>
    <t>Outras Despesas Administrativas</t>
  </si>
  <si>
    <t>Despesas tributárias</t>
  </si>
  <si>
    <t>Outras Despesas Operacionais</t>
  </si>
  <si>
    <t>Despesas de Provisões</t>
  </si>
  <si>
    <t>Trabalhistas</t>
  </si>
  <si>
    <t>Cíveis e Fiscais</t>
  </si>
  <si>
    <t>Garantias Financeiras Prestadas</t>
  </si>
  <si>
    <t>Resultado Operacional</t>
  </si>
  <si>
    <t>Resultado Antes dos Tributos e Participações</t>
  </si>
  <si>
    <t>Corrente</t>
  </si>
  <si>
    <t>Diferido</t>
  </si>
  <si>
    <t>Participações no Lucro</t>
  </si>
  <si>
    <t>Resultado Líquido</t>
  </si>
  <si>
    <t>Outros resultados</t>
  </si>
  <si>
    <t>Lucros</t>
  </si>
  <si>
    <t>Fundo regimental</t>
  </si>
  <si>
    <t>Outros</t>
  </si>
  <si>
    <t>abrangentes</t>
  </si>
  <si>
    <t>Acumulados</t>
  </si>
  <si>
    <t>Total</t>
  </si>
  <si>
    <t>Ajustes de títulos disponíveis para venda</t>
  </si>
  <si>
    <t>Ajuste reavaliação benefícios pós-emprego</t>
  </si>
  <si>
    <t>Aumento de capital</t>
  </si>
  <si>
    <t>Lucro líquido do semestre</t>
  </si>
  <si>
    <t>Constituição de reservas</t>
  </si>
  <si>
    <t>Saldos em 30/06/2019</t>
  </si>
  <si>
    <t>Saldos em 01/01/2020</t>
  </si>
  <si>
    <t>Saldos em 30/06/2020</t>
  </si>
  <si>
    <t>Capital</t>
  </si>
  <si>
    <t>Aumento de Capital</t>
  </si>
  <si>
    <t>Fluxo de caixa das atividades operacionais</t>
  </si>
  <si>
    <t>Ajuste por:</t>
  </si>
  <si>
    <t>Depreciação e amortização</t>
  </si>
  <si>
    <t>Provisão para perdas esperadas associadas ao risco de crédito</t>
  </si>
  <si>
    <t>Provisão para garantias financeiras prestadas</t>
  </si>
  <si>
    <t>Provisão para contingências</t>
  </si>
  <si>
    <t>Provisão atuarial, líquido de reversões</t>
  </si>
  <si>
    <t>Redução / (aumento) de ativos operacionais</t>
  </si>
  <si>
    <t>Títulos e valores mobiliários</t>
  </si>
  <si>
    <t>Operações de crédito</t>
  </si>
  <si>
    <t>Aumento / (redução) de passivos operacionais</t>
  </si>
  <si>
    <t>Obrigações por repasse e empréstimos</t>
  </si>
  <si>
    <t>Outras obrigações</t>
  </si>
  <si>
    <t>Imposto de renda e contribuição social pagos</t>
  </si>
  <si>
    <t>Resultado de exercícios futuros</t>
  </si>
  <si>
    <t>Caixa gerado / (utilizado) nas atividades operacionais</t>
  </si>
  <si>
    <t>Fluxo de caixa das atividades de investimentos</t>
  </si>
  <si>
    <t>Aplicação no intangível</t>
  </si>
  <si>
    <t>Aquisição de imobilizado de uso</t>
  </si>
  <si>
    <t>Alienação de imobilizado de uso</t>
  </si>
  <si>
    <t>Caixa gerado / (utilizado) nas atividades de investimento</t>
  </si>
  <si>
    <t>Aumento / (redução) no caixa e equivalente de caixa</t>
  </si>
  <si>
    <t>Modificação na posição financeira</t>
  </si>
  <si>
    <t>Saldo de caixa e equivalente de caixa no início do período</t>
  </si>
  <si>
    <t>Saldo de caixa e equivalente de caixa no fim do período</t>
  </si>
  <si>
    <t>Ajustes em avaliação patrimonial</t>
  </si>
  <si>
    <t>Outros ativos</t>
  </si>
  <si>
    <t>Créditos tributários</t>
  </si>
  <si>
    <t>ao Risco de Crédito</t>
  </si>
  <si>
    <t>Ativos financeiros disponíveis para venda</t>
  </si>
  <si>
    <t>Variação ao valor justo</t>
  </si>
  <si>
    <t>Efeito tributário</t>
  </si>
  <si>
    <t>Total de outros resultados abrangentes</t>
  </si>
  <si>
    <t>Resultado abrangente do período</t>
  </si>
  <si>
    <t>Remensuração das obrigações</t>
  </si>
  <si>
    <t>Benefício pós-emprego</t>
  </si>
  <si>
    <t>Imposto de Renda e Contribuição Social</t>
  </si>
  <si>
    <t>Lucro líquido do semestre ajustado</t>
  </si>
  <si>
    <t>Imposto de renda e contribuição social diferidos</t>
  </si>
  <si>
    <t>Passivo atuarial e obrigações fiscais diferidas</t>
  </si>
  <si>
    <t>Outros instrumentos financeiros</t>
  </si>
  <si>
    <t>Instrumentos financeiros</t>
  </si>
  <si>
    <t>(-) Provisão para redução ao valor recuperável</t>
  </si>
  <si>
    <t xml:space="preserve">    de bens não destinado ao uso</t>
  </si>
  <si>
    <t>Provisão para perdas prováveis de outros ativos</t>
  </si>
  <si>
    <t>Receitas</t>
  </si>
  <si>
    <t>Intermediação financeira</t>
  </si>
  <si>
    <t>Prestação de serviços</t>
  </si>
  <si>
    <t xml:space="preserve">Outras </t>
  </si>
  <si>
    <t xml:space="preserve">Despesas </t>
  </si>
  <si>
    <t>Despesas de intermediação financeira</t>
  </si>
  <si>
    <t>Outras</t>
  </si>
  <si>
    <t>Insumos adquiridos de terceiros</t>
  </si>
  <si>
    <t>Serviços de terceiros</t>
  </si>
  <si>
    <t>Valor adicionado bruto</t>
  </si>
  <si>
    <t>Valor adicionado total a distribuir</t>
  </si>
  <si>
    <t>Distribuição do valor adicionado</t>
  </si>
  <si>
    <t>Pessoal</t>
  </si>
  <si>
    <t>Remuneração direta</t>
  </si>
  <si>
    <t>Benefícios</t>
  </si>
  <si>
    <t>FGTS</t>
  </si>
  <si>
    <t>Impostos, taxas e contribuições</t>
  </si>
  <si>
    <t>Federais</t>
  </si>
  <si>
    <t>Estaduais</t>
  </si>
  <si>
    <t>Municipais</t>
  </si>
  <si>
    <t>Remuneração de capitais de terceiros</t>
  </si>
  <si>
    <t>Alugueis</t>
  </si>
  <si>
    <t>Remuneração de capitais próprios</t>
  </si>
  <si>
    <t>Participação no resultado</t>
  </si>
  <si>
    <t>Lucros retidos no exercício</t>
  </si>
  <si>
    <t>Resultado Líquido por Ação (lote de 1000 ações)</t>
  </si>
  <si>
    <t>Repasses do país</t>
  </si>
  <si>
    <t>Empréstimos e repasses do exterior</t>
  </si>
  <si>
    <t>Instrumentos financeiros derivativos</t>
  </si>
  <si>
    <t>Depósitos a prazo</t>
  </si>
  <si>
    <t>Reservas de Lucro</t>
  </si>
  <si>
    <t>Reclassificação contábil</t>
  </si>
  <si>
    <t>Operações de captação</t>
  </si>
  <si>
    <t>Outras receitas e despesas</t>
  </si>
  <si>
    <t>Ajuste a valor de mercado - ativos e passivos</t>
  </si>
  <si>
    <t>Resultado com Instrumentos Financeiros Derivativos</t>
  </si>
  <si>
    <t>Materiais, energia e ouros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</si>
</sst>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Ebrima"/>
    </font>
    <font>
      <sz val="10"/>
      <color theme="1"/>
      <name val="Ebrima"/>
    </font>
    <font>
      <sz val="11"/>
      <color theme="1"/>
      <name val="Ebrima"/>
    </font>
    <font>
      <b/>
      <sz val="11"/>
      <color theme="1"/>
      <name val="Ebrima"/>
    </font>
    <font>
      <b/>
      <sz val="11"/>
      <color theme="1"/>
      <name val="Calibri"/>
      <family val="2"/>
      <scheme val="minor"/>
    </font>
    <font>
      <b/>
      <sz val="9"/>
      <color theme="1"/>
      <name val="Gadugi"/>
      <family val="2"/>
    </font>
    <font>
      <sz val="9"/>
      <color theme="1"/>
      <name val="Gadug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double">
        <color rgb="FF00B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ck">
        <color rgb="FFD9D9D9"/>
      </bottom>
      <diagonal/>
    </border>
    <border>
      <left/>
      <right/>
      <top/>
      <bottom style="thick">
        <color rgb="FFA6A6A6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rgb="FFD9D9D9"/>
      </top>
      <bottom/>
      <diagonal/>
    </border>
    <border>
      <left/>
      <right/>
      <top style="thick">
        <color rgb="FFA6A6A6"/>
      </top>
      <bottom style="thick">
        <color rgb="FFA6A6A6"/>
      </bottom>
      <diagonal/>
    </border>
    <border>
      <left/>
      <right/>
      <top style="thick">
        <color rgb="FFA6A6A6"/>
      </top>
      <bottom/>
      <diagonal/>
    </border>
    <border>
      <left/>
      <right/>
      <top style="thin">
        <color rgb="FF00B050"/>
      </top>
      <bottom style="medium">
        <color rgb="FF00B05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2" borderId="1" xfId="0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43" fontId="3" fillId="0" borderId="0" xfId="1" applyFont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0" xfId="0" applyFont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0" xfId="0" applyNumberFormat="1" applyFont="1" applyFill="1"/>
    <xf numFmtId="164" fontId="4" fillId="0" borderId="0" xfId="0" applyNumberFormat="1" applyFont="1"/>
    <xf numFmtId="164" fontId="5" fillId="0" borderId="0" xfId="0" applyNumberFormat="1" applyFont="1"/>
    <xf numFmtId="164" fontId="5" fillId="2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3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4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2" fillId="0" borderId="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4" fontId="7" fillId="3" borderId="5" xfId="0" applyNumberFormat="1" applyFont="1" applyFill="1" applyBorder="1" applyAlignment="1">
      <alignment vertical="center" wrapText="1"/>
    </xf>
    <xf numFmtId="164" fontId="7" fillId="4" borderId="0" xfId="0" applyNumberFormat="1" applyFont="1" applyFill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164" fontId="7" fillId="3" borderId="0" xfId="0" applyNumberFormat="1" applyFont="1" applyFill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164" fontId="7" fillId="5" borderId="6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vertical="center"/>
    </xf>
    <xf numFmtId="14" fontId="5" fillId="0" borderId="0" xfId="0" applyNumberFormat="1" applyFont="1" applyAlignment="1">
      <alignment horizontal="center"/>
    </xf>
    <xf numFmtId="0" fontId="5" fillId="2" borderId="8" xfId="0" applyFont="1" applyFill="1" applyBorder="1"/>
    <xf numFmtId="0" fontId="5" fillId="2" borderId="9" xfId="0" applyFont="1" applyFill="1" applyBorder="1"/>
    <xf numFmtId="0" fontId="8" fillId="0" borderId="0" xfId="0" applyFont="1" applyAlignment="1">
      <alignment vertical="center" wrapText="1"/>
    </xf>
    <xf numFmtId="164" fontId="0" fillId="0" borderId="0" xfId="0" applyNumberFormat="1"/>
    <xf numFmtId="164" fontId="5" fillId="2" borderId="9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5" fillId="2" borderId="8" xfId="0" applyNumberFormat="1" applyFont="1" applyFill="1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4" fontId="7" fillId="0" borderId="10" xfId="0" applyNumberFormat="1" applyFont="1" applyBorder="1" applyAlignment="1">
      <alignment horizontal="right" vertical="center" wrapText="1"/>
    </xf>
    <xf numFmtId="3" fontId="7" fillId="4" borderId="0" xfId="0" applyNumberFormat="1" applyFont="1" applyFill="1" applyAlignment="1">
      <alignment horizontal="right" vertical="center" wrapText="1"/>
    </xf>
    <xf numFmtId="3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 wrapText="1"/>
    </xf>
    <xf numFmtId="0" fontId="8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right" vertical="center" wrapText="1"/>
    </xf>
    <xf numFmtId="3" fontId="7" fillId="5" borderId="11" xfId="0" applyNumberFormat="1" applyFont="1" applyFill="1" applyBorder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0" fontId="7" fillId="0" borderId="11" xfId="0" applyFont="1" applyBorder="1" applyAlignment="1">
      <alignment horizontal="right" vertical="center" wrapText="1"/>
    </xf>
    <xf numFmtId="0" fontId="7" fillId="4" borderId="0" xfId="0" applyFont="1" applyFill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0" fontId="8" fillId="0" borderId="12" xfId="0" applyFont="1" applyBorder="1" applyAlignment="1">
      <alignment horizontal="right" vertical="center" wrapText="1"/>
    </xf>
    <xf numFmtId="0" fontId="8" fillId="0" borderId="15" xfId="0" applyFont="1" applyBorder="1" applyAlignment="1">
      <alignment vertical="center" wrapText="1"/>
    </xf>
    <xf numFmtId="165" fontId="4" fillId="0" borderId="0" xfId="0" applyNumberFormat="1" applyFont="1"/>
    <xf numFmtId="0" fontId="2" fillId="0" borderId="2" xfId="0" applyFont="1" applyBorder="1" applyAlignment="1">
      <alignment horizontal="center"/>
    </xf>
    <xf numFmtId="14" fontId="5" fillId="0" borderId="1" xfId="0" applyNumberFormat="1" applyFont="1" applyBorder="1"/>
    <xf numFmtId="14" fontId="6" fillId="0" borderId="0" xfId="0" applyNumberFormat="1" applyFont="1"/>
    <xf numFmtId="3" fontId="0" fillId="0" borderId="0" xfId="0" applyNumberFormat="1"/>
    <xf numFmtId="0" fontId="2" fillId="0" borderId="16" xfId="0" applyFont="1" applyBorder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64" fontId="4" fillId="0" borderId="0" xfId="0" applyNumberFormat="1" applyFont="1" applyFill="1"/>
    <xf numFmtId="0" fontId="2" fillId="0" borderId="2" xfId="0" applyFont="1" applyBorder="1" applyAlignment="1">
      <alignment horizontal="center"/>
    </xf>
    <xf numFmtId="0" fontId="7" fillId="4" borderId="0" xfId="0" applyFont="1" applyFill="1" applyAlignment="1">
      <alignment vertical="center" wrapText="1"/>
    </xf>
    <xf numFmtId="0" fontId="7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7" fillId="4" borderId="13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5" borderId="14" xfId="0" applyFont="1" applyFill="1" applyBorder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showGridLines="0" workbookViewId="0">
      <selection activeCell="C27" sqref="A27:XFD1048576"/>
    </sheetView>
  </sheetViews>
  <sheetFormatPr defaultColWidth="0" defaultRowHeight="15" zeroHeight="1" x14ac:dyDescent="0.25"/>
  <cols>
    <col min="1" max="1" width="2.5703125" customWidth="1"/>
    <col min="2" max="2" width="42.42578125" customWidth="1"/>
    <col min="3" max="4" width="15.7109375" customWidth="1"/>
    <col min="5" max="5" width="2.7109375" customWidth="1"/>
    <col min="6" max="6" width="2.5703125" customWidth="1"/>
    <col min="7" max="7" width="43.5703125" customWidth="1"/>
    <col min="8" max="9" width="15.7109375" customWidth="1"/>
    <col min="10" max="10" width="0" hidden="1" customWidth="1"/>
    <col min="11" max="16384" width="9.140625" hidden="1"/>
  </cols>
  <sheetData>
    <row r="1" spans="1:10" s="3" customFormat="1" ht="20.100000000000001" customHeight="1" thickBot="1" x14ac:dyDescent="0.3">
      <c r="A1" s="1" t="s">
        <v>0</v>
      </c>
      <c r="B1" s="1"/>
      <c r="C1" s="52">
        <v>44377</v>
      </c>
      <c r="D1" s="52">
        <v>44196</v>
      </c>
      <c r="E1" s="1"/>
      <c r="F1" s="1" t="s">
        <v>1</v>
      </c>
      <c r="G1" s="1"/>
      <c r="H1" s="52">
        <v>44377</v>
      </c>
      <c r="I1" s="52">
        <v>44196</v>
      </c>
      <c r="J1" s="2"/>
    </row>
    <row r="2" spans="1:10" s="3" customFormat="1" ht="20.100000000000001" customHeight="1" x14ac:dyDescent="0.25">
      <c r="A2" s="3" t="s">
        <v>2</v>
      </c>
      <c r="C2" s="4">
        <v>683237</v>
      </c>
      <c r="D2" s="4">
        <v>583436</v>
      </c>
      <c r="F2" s="5" t="s">
        <v>155</v>
      </c>
      <c r="G2" s="6"/>
      <c r="H2" s="7">
        <v>10123</v>
      </c>
      <c r="I2" s="7">
        <v>0</v>
      </c>
      <c r="J2" s="2"/>
    </row>
    <row r="3" spans="1:10" s="3" customFormat="1" ht="20.100000000000001" customHeight="1" x14ac:dyDescent="0.25">
      <c r="A3" s="3" t="s">
        <v>3</v>
      </c>
      <c r="C3" s="4">
        <f>SUM(C4:C7)</f>
        <v>15206636</v>
      </c>
      <c r="D3" s="4">
        <f>SUM(D4:D7)</f>
        <v>15851873</v>
      </c>
      <c r="F3" s="5" t="s">
        <v>122</v>
      </c>
      <c r="G3" s="6"/>
      <c r="H3" s="7">
        <f>H4+H5+H6</f>
        <v>11857037</v>
      </c>
      <c r="I3" s="7">
        <f>I4+I5</f>
        <v>12414358</v>
      </c>
      <c r="J3" s="2"/>
    </row>
    <row r="4" spans="1:10" s="8" customFormat="1" ht="20.100000000000001" customHeight="1" x14ac:dyDescent="0.25">
      <c r="B4" s="8" t="s">
        <v>4</v>
      </c>
      <c r="C4" s="10">
        <f>1955909-1</f>
        <v>1955908</v>
      </c>
      <c r="D4" s="10">
        <v>2242751</v>
      </c>
      <c r="F4" s="5"/>
      <c r="G4" s="8" t="s">
        <v>152</v>
      </c>
      <c r="H4" s="9">
        <v>11385554</v>
      </c>
      <c r="I4" s="9">
        <v>12032528</v>
      </c>
      <c r="J4" s="11"/>
    </row>
    <row r="5" spans="1:10" s="8" customFormat="1" ht="20.100000000000001" customHeight="1" x14ac:dyDescent="0.25">
      <c r="B5" s="8" t="s">
        <v>5</v>
      </c>
      <c r="C5" s="10">
        <v>13212982</v>
      </c>
      <c r="D5" s="10">
        <v>13575737</v>
      </c>
      <c r="G5" s="8" t="s">
        <v>153</v>
      </c>
      <c r="H5" s="9">
        <v>460461</v>
      </c>
      <c r="I5" s="9">
        <f>65448+316382</f>
        <v>381830</v>
      </c>
      <c r="J5" s="11"/>
    </row>
    <row r="6" spans="1:10" s="8" customFormat="1" ht="20.100000000000001" customHeight="1" x14ac:dyDescent="0.25">
      <c r="B6" s="8" t="s">
        <v>7</v>
      </c>
      <c r="C6" s="10">
        <v>35310</v>
      </c>
      <c r="D6" s="10">
        <v>30542</v>
      </c>
      <c r="G6" s="8" t="s">
        <v>154</v>
      </c>
      <c r="H6" s="9">
        <v>11022</v>
      </c>
      <c r="I6" s="9">
        <v>0</v>
      </c>
      <c r="J6" s="11"/>
    </row>
    <row r="7" spans="1:10" s="8" customFormat="1" ht="20.100000000000001" customHeight="1" x14ac:dyDescent="0.25">
      <c r="B7" s="8" t="s">
        <v>9</v>
      </c>
      <c r="C7" s="10">
        <v>2436</v>
      </c>
      <c r="D7" s="10">
        <v>2843</v>
      </c>
      <c r="E7" s="3"/>
      <c r="F7" s="3" t="s">
        <v>6</v>
      </c>
      <c r="H7" s="7">
        <f>SUM(H8:H11)</f>
        <v>517843</v>
      </c>
      <c r="I7" s="7">
        <f>SUM(I8:I11)</f>
        <v>660175</v>
      </c>
      <c r="J7" s="2"/>
    </row>
    <row r="8" spans="1:10" s="3" customFormat="1" ht="19.5" customHeight="1" x14ac:dyDescent="0.25">
      <c r="A8" s="3" t="s">
        <v>11</v>
      </c>
      <c r="C8" s="4"/>
      <c r="D8" s="4"/>
      <c r="F8" s="8"/>
      <c r="G8" s="8" t="s">
        <v>8</v>
      </c>
      <c r="H8" s="9">
        <v>342665</v>
      </c>
      <c r="I8" s="9">
        <v>493078</v>
      </c>
      <c r="J8" s="2"/>
    </row>
    <row r="9" spans="1:10" s="3" customFormat="1" ht="19.5" customHeight="1" x14ac:dyDescent="0.25">
      <c r="B9" s="3" t="s">
        <v>109</v>
      </c>
      <c r="C9" s="4">
        <v>-323653</v>
      </c>
      <c r="D9" s="4">
        <v>-358077</v>
      </c>
      <c r="F9" s="8"/>
      <c r="G9" s="8" t="s">
        <v>10</v>
      </c>
      <c r="H9" s="9">
        <v>82703</v>
      </c>
      <c r="I9" s="9">
        <v>130141</v>
      </c>
      <c r="J9" s="2"/>
    </row>
    <row r="10" spans="1:10" s="3" customFormat="1" ht="20.100000000000001" customHeight="1" x14ac:dyDescent="0.25">
      <c r="A10" s="3" t="s">
        <v>14</v>
      </c>
      <c r="C10" s="4">
        <f>SUM(C11:C16)</f>
        <v>187430</v>
      </c>
      <c r="D10" s="4">
        <f>SUM(D11:D16)</f>
        <v>196468</v>
      </c>
      <c r="E10" s="8"/>
      <c r="F10" s="8"/>
      <c r="G10" s="8" t="s">
        <v>12</v>
      </c>
      <c r="H10" s="9">
        <v>8549</v>
      </c>
      <c r="I10" s="9">
        <v>8928</v>
      </c>
      <c r="J10" s="11"/>
    </row>
    <row r="11" spans="1:10" s="8" customFormat="1" ht="20.100000000000001" customHeight="1" x14ac:dyDescent="0.25">
      <c r="B11" s="8" t="s">
        <v>16</v>
      </c>
      <c r="C11" s="10">
        <v>12234</v>
      </c>
      <c r="D11" s="10">
        <v>7578</v>
      </c>
      <c r="G11" s="8" t="s">
        <v>13</v>
      </c>
      <c r="H11" s="9">
        <v>83926</v>
      </c>
      <c r="I11" s="9">
        <v>28028</v>
      </c>
      <c r="J11" s="11"/>
    </row>
    <row r="12" spans="1:10" s="8" customFormat="1" ht="20.100000000000001" customHeight="1" x14ac:dyDescent="0.25">
      <c r="B12" s="8" t="s">
        <v>18</v>
      </c>
      <c r="C12" s="10">
        <v>88941</v>
      </c>
      <c r="D12" s="10">
        <v>91330</v>
      </c>
      <c r="F12" s="3" t="s">
        <v>15</v>
      </c>
      <c r="H12" s="7">
        <f>SUM(H13:H15)</f>
        <v>152574</v>
      </c>
      <c r="I12" s="7">
        <f>SUM(I13:I15)</f>
        <v>145104</v>
      </c>
      <c r="J12" s="11"/>
    </row>
    <row r="13" spans="1:10" s="8" customFormat="1" ht="20.100000000000001" customHeight="1" x14ac:dyDescent="0.25">
      <c r="B13" s="8" t="s">
        <v>20</v>
      </c>
      <c r="C13" s="10">
        <v>21476</v>
      </c>
      <c r="D13" s="10">
        <v>31606</v>
      </c>
      <c r="F13" s="3"/>
      <c r="G13" s="8" t="s">
        <v>17</v>
      </c>
      <c r="H13" s="9">
        <v>106834</v>
      </c>
      <c r="I13" s="9">
        <v>103616</v>
      </c>
      <c r="J13" s="11"/>
    </row>
    <row r="14" spans="1:10" s="8" customFormat="1" ht="20.100000000000001" customHeight="1" x14ac:dyDescent="0.25">
      <c r="B14" s="8" t="s">
        <v>22</v>
      </c>
      <c r="C14" s="10">
        <v>66905</v>
      </c>
      <c r="D14" s="10">
        <v>66786</v>
      </c>
      <c r="G14" s="8" t="s">
        <v>19</v>
      </c>
      <c r="H14" s="9">
        <v>17377</v>
      </c>
      <c r="I14" s="9">
        <v>16047</v>
      </c>
      <c r="J14" s="11"/>
    </row>
    <row r="15" spans="1:10" s="8" customFormat="1" ht="20.100000000000001" customHeight="1" x14ac:dyDescent="0.25">
      <c r="B15" s="8" t="s">
        <v>123</v>
      </c>
      <c r="C15" s="10"/>
      <c r="D15" s="10"/>
      <c r="G15" s="8" t="s">
        <v>21</v>
      </c>
      <c r="H15" s="9">
        <v>28363</v>
      </c>
      <c r="I15" s="9">
        <v>25441</v>
      </c>
      <c r="J15" s="11"/>
    </row>
    <row r="16" spans="1:10" s="8" customFormat="1" ht="20.100000000000001" customHeight="1" x14ac:dyDescent="0.25">
      <c r="B16" s="8" t="s">
        <v>124</v>
      </c>
      <c r="C16" s="10">
        <v>-2126</v>
      </c>
      <c r="D16" s="10">
        <v>-832</v>
      </c>
      <c r="F16" s="3" t="s">
        <v>23</v>
      </c>
      <c r="H16" s="7">
        <v>268506</v>
      </c>
      <c r="I16" s="7">
        <v>263348</v>
      </c>
      <c r="J16" s="11"/>
    </row>
    <row r="17" spans="1:10" s="8" customFormat="1" ht="20.100000000000001" customHeight="1" x14ac:dyDescent="0.25">
      <c r="A17" s="3" t="s">
        <v>25</v>
      </c>
      <c r="B17" s="3"/>
      <c r="C17" s="4">
        <v>297333</v>
      </c>
      <c r="D17" s="4">
        <v>321862</v>
      </c>
      <c r="F17" s="3" t="s">
        <v>24</v>
      </c>
      <c r="G17" s="3"/>
      <c r="H17" s="7">
        <v>67920</v>
      </c>
      <c r="I17" s="7">
        <v>66487</v>
      </c>
      <c r="J17" s="11"/>
    </row>
    <row r="18" spans="1:10" s="8" customFormat="1" ht="20.100000000000001" customHeight="1" x14ac:dyDescent="0.25">
      <c r="A18" s="3" t="s">
        <v>26</v>
      </c>
      <c r="B18" s="3"/>
      <c r="C18" s="4">
        <v>602</v>
      </c>
      <c r="D18" s="4">
        <v>602</v>
      </c>
      <c r="F18" s="3" t="s">
        <v>27</v>
      </c>
      <c r="H18" s="7">
        <v>2425</v>
      </c>
      <c r="I18" s="7">
        <v>2628</v>
      </c>
      <c r="J18" s="2"/>
    </row>
    <row r="19" spans="1:10" s="8" customFormat="1" ht="20.100000000000001" customHeight="1" x14ac:dyDescent="0.25">
      <c r="A19" s="3" t="s">
        <v>28</v>
      </c>
      <c r="B19" s="3"/>
      <c r="C19" s="4">
        <f>C20+C21</f>
        <v>39626</v>
      </c>
      <c r="D19" s="4">
        <f>D20+D21</f>
        <v>40131</v>
      </c>
      <c r="H19" s="9"/>
      <c r="I19" s="9"/>
      <c r="J19" s="11"/>
    </row>
    <row r="20" spans="1:10" s="8" customFormat="1" ht="20.100000000000001" customHeight="1" x14ac:dyDescent="0.25">
      <c r="B20" s="8" t="s">
        <v>29</v>
      </c>
      <c r="C20" s="10">
        <v>68749</v>
      </c>
      <c r="D20" s="10">
        <v>68288</v>
      </c>
      <c r="F20" s="3" t="s">
        <v>31</v>
      </c>
      <c r="H20" s="7">
        <f>SUM(H21:H24)</f>
        <v>3232806</v>
      </c>
      <c r="I20" s="7">
        <f>SUM(I21:I24)</f>
        <v>3099861</v>
      </c>
      <c r="J20" s="11"/>
    </row>
    <row r="21" spans="1:10" s="8" customFormat="1" ht="20.100000000000001" customHeight="1" x14ac:dyDescent="0.25">
      <c r="B21" s="8" t="s">
        <v>30</v>
      </c>
      <c r="C21" s="10">
        <v>-29123</v>
      </c>
      <c r="D21" s="10">
        <v>-28157</v>
      </c>
      <c r="G21" s="8" t="s">
        <v>33</v>
      </c>
      <c r="H21" s="9">
        <v>1608429</v>
      </c>
      <c r="I21" s="9">
        <v>1518579</v>
      </c>
      <c r="J21" s="11"/>
    </row>
    <row r="22" spans="1:10" s="8" customFormat="1" ht="20.100000000000001" customHeight="1" x14ac:dyDescent="0.25">
      <c r="A22" s="3" t="s">
        <v>32</v>
      </c>
      <c r="C22" s="4">
        <f>C23+C24</f>
        <v>18023</v>
      </c>
      <c r="D22" s="4">
        <f>D23+D24</f>
        <v>15666</v>
      </c>
      <c r="G22" s="8" t="s">
        <v>35</v>
      </c>
      <c r="H22" s="9">
        <v>0</v>
      </c>
      <c r="I22" s="9">
        <v>1720353</v>
      </c>
      <c r="J22" s="11"/>
    </row>
    <row r="23" spans="1:10" s="8" customFormat="1" ht="20.100000000000001" customHeight="1" x14ac:dyDescent="0.25">
      <c r="B23" s="8" t="s">
        <v>34</v>
      </c>
      <c r="C23" s="10">
        <v>44798</v>
      </c>
      <c r="D23" s="10">
        <v>40124</v>
      </c>
      <c r="G23" s="8" t="s">
        <v>156</v>
      </c>
      <c r="H23" s="9">
        <v>1760998</v>
      </c>
      <c r="I23" s="9">
        <v>0</v>
      </c>
      <c r="J23" s="11"/>
    </row>
    <row r="24" spans="1:10" s="8" customFormat="1" ht="20.100000000000001" customHeight="1" x14ac:dyDescent="0.25">
      <c r="B24" s="8" t="s">
        <v>36</v>
      </c>
      <c r="C24" s="10">
        <v>-26775</v>
      </c>
      <c r="D24" s="10">
        <v>-24458</v>
      </c>
      <c r="G24" s="8" t="s">
        <v>37</v>
      </c>
      <c r="H24" s="9">
        <v>-136621</v>
      </c>
      <c r="I24" s="9">
        <v>-139071</v>
      </c>
      <c r="J24" s="11"/>
    </row>
    <row r="25" spans="1:10" s="8" customFormat="1" ht="20.100000000000001" customHeight="1" thickBot="1" x14ac:dyDescent="0.3">
      <c r="C25" s="10"/>
      <c r="D25" s="10"/>
      <c r="H25" s="9"/>
      <c r="I25" s="9"/>
      <c r="J25" s="11"/>
    </row>
    <row r="26" spans="1:10" s="8" customFormat="1" ht="20.100000000000001" customHeight="1" thickBot="1" x14ac:dyDescent="0.3">
      <c r="A26" s="1" t="s">
        <v>38</v>
      </c>
      <c r="B26" s="1"/>
      <c r="C26" s="12">
        <f>C2+C3+C9+C10+C17+C18+C19+C22</f>
        <v>16109234</v>
      </c>
      <c r="D26" s="12">
        <f>D2+D3+D9+D10+D17+D18+D19+D22</f>
        <v>16651961</v>
      </c>
      <c r="E26" s="1" t="s">
        <v>39</v>
      </c>
      <c r="F26" s="1"/>
      <c r="G26" s="1"/>
      <c r="H26" s="13">
        <f>H2+H3+H7+H12+H16+H17+H20+H18</f>
        <v>16109234</v>
      </c>
      <c r="I26" s="13">
        <f>I2+I3+I7+I12+I16+I17+I20+I18</f>
        <v>16651961</v>
      </c>
      <c r="J26" s="11"/>
    </row>
    <row r="27" spans="1:10" hidden="1" x14ac:dyDescent="0.25"/>
    <row r="28" spans="1:10" hidden="1" x14ac:dyDescent="0.25">
      <c r="H28" s="57">
        <f>H26-C26</f>
        <v>0</v>
      </c>
      <c r="I28" s="57">
        <f>I26-D26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ignoredErrors>
    <ignoredError sqref="C10:D1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1"/>
  <sheetViews>
    <sheetView showGridLines="0" topLeftCell="A24" workbookViewId="0">
      <selection activeCell="A41" sqref="A41:XFD1048576"/>
    </sheetView>
  </sheetViews>
  <sheetFormatPr defaultColWidth="0" defaultRowHeight="16.5" zeroHeight="1" x14ac:dyDescent="0.3"/>
  <cols>
    <col min="1" max="1" width="3.140625" style="16" customWidth="1"/>
    <col min="2" max="2" width="54" style="16" customWidth="1"/>
    <col min="3" max="3" width="9.140625" style="19" customWidth="1"/>
    <col min="4" max="5" width="15.7109375" style="16" customWidth="1"/>
    <col min="6" max="16384" width="9.140625" style="16" hidden="1"/>
  </cols>
  <sheetData>
    <row r="1" spans="1:5" ht="17.25" thickBot="1" x14ac:dyDescent="0.35">
      <c r="A1" s="14"/>
      <c r="B1" s="14"/>
      <c r="C1" s="15" t="s">
        <v>40</v>
      </c>
      <c r="D1" s="79">
        <v>44377</v>
      </c>
      <c r="E1" s="79">
        <v>44012</v>
      </c>
    </row>
    <row r="2" spans="1:5" x14ac:dyDescent="0.3">
      <c r="A2" s="17" t="s">
        <v>41</v>
      </c>
      <c r="B2" s="17"/>
      <c r="C2" s="18"/>
      <c r="D2" s="24">
        <f>D3+D4</f>
        <v>632208</v>
      </c>
      <c r="E2" s="24">
        <f>E3+E4</f>
        <v>691284</v>
      </c>
    </row>
    <row r="3" spans="1:5" x14ac:dyDescent="0.3">
      <c r="B3" s="16" t="s">
        <v>5</v>
      </c>
      <c r="D3" s="25">
        <v>579639</v>
      </c>
      <c r="E3" s="25">
        <v>636676</v>
      </c>
    </row>
    <row r="4" spans="1:5" x14ac:dyDescent="0.3">
      <c r="B4" s="16" t="s">
        <v>42</v>
      </c>
      <c r="D4" s="25">
        <v>52569</v>
      </c>
      <c r="E4" s="25">
        <f>54607+1</f>
        <v>54608</v>
      </c>
    </row>
    <row r="5" spans="1:5" x14ac:dyDescent="0.3">
      <c r="D5" s="25"/>
      <c r="E5" s="25"/>
    </row>
    <row r="6" spans="1:5" s="20" customFormat="1" x14ac:dyDescent="0.3">
      <c r="A6" s="17" t="s">
        <v>43</v>
      </c>
      <c r="B6" s="17"/>
      <c r="C6" s="18"/>
      <c r="D6" s="24">
        <f>D7+D8+D9+D10</f>
        <v>-250853</v>
      </c>
      <c r="E6" s="24">
        <f>E7+E8+E9</f>
        <v>-439767</v>
      </c>
    </row>
    <row r="7" spans="1:5" s="83" customFormat="1" x14ac:dyDescent="0.3">
      <c r="B7" s="83" t="s">
        <v>158</v>
      </c>
      <c r="C7" s="84"/>
      <c r="D7" s="85">
        <v>-122</v>
      </c>
      <c r="E7" s="85">
        <v>0</v>
      </c>
    </row>
    <row r="8" spans="1:5" x14ac:dyDescent="0.3">
      <c r="B8" s="16" t="s">
        <v>44</v>
      </c>
      <c r="D8" s="25">
        <v>-241381</v>
      </c>
      <c r="E8" s="25">
        <v>-365247</v>
      </c>
    </row>
    <row r="9" spans="1:5" x14ac:dyDescent="0.3">
      <c r="B9" s="16" t="s">
        <v>45</v>
      </c>
      <c r="D9" s="25">
        <v>2851</v>
      </c>
      <c r="E9" s="25">
        <v>-74520</v>
      </c>
    </row>
    <row r="10" spans="1:5" x14ac:dyDescent="0.3">
      <c r="B10" s="16" t="s">
        <v>161</v>
      </c>
      <c r="D10" s="25">
        <v>-12201</v>
      </c>
      <c r="E10" s="25">
        <v>0</v>
      </c>
    </row>
    <row r="11" spans="1:5" x14ac:dyDescent="0.3">
      <c r="D11" s="25"/>
      <c r="E11" s="25"/>
    </row>
    <row r="12" spans="1:5" s="20" customFormat="1" x14ac:dyDescent="0.3">
      <c r="A12" s="17" t="s">
        <v>46</v>
      </c>
      <c r="B12" s="17"/>
      <c r="C12" s="18"/>
      <c r="D12" s="24">
        <f>D2+D6</f>
        <v>381355</v>
      </c>
      <c r="E12" s="24">
        <f>E2+E6</f>
        <v>251517</v>
      </c>
    </row>
    <row r="13" spans="1:5" x14ac:dyDescent="0.3">
      <c r="D13" s="25"/>
      <c r="E13" s="25"/>
    </row>
    <row r="14" spans="1:5" x14ac:dyDescent="0.3">
      <c r="A14" s="20" t="s">
        <v>47</v>
      </c>
      <c r="B14" s="20"/>
      <c r="C14" s="21"/>
      <c r="D14" s="26">
        <f>D15+D16</f>
        <v>48657</v>
      </c>
      <c r="E14" s="26">
        <f>E15+E16</f>
        <v>33273</v>
      </c>
    </row>
    <row r="15" spans="1:5" x14ac:dyDescent="0.3">
      <c r="B15" s="16" t="s">
        <v>48</v>
      </c>
      <c r="D15" s="25">
        <v>20382</v>
      </c>
      <c r="E15" s="25">
        <v>15146</v>
      </c>
    </row>
    <row r="16" spans="1:5" x14ac:dyDescent="0.3">
      <c r="B16" s="16" t="s">
        <v>47</v>
      </c>
      <c r="D16" s="25">
        <v>28275</v>
      </c>
      <c r="E16" s="25">
        <v>18127</v>
      </c>
    </row>
    <row r="17" spans="1:5" x14ac:dyDescent="0.3">
      <c r="A17" s="20" t="s">
        <v>49</v>
      </c>
      <c r="B17" s="20"/>
      <c r="C17" s="21"/>
      <c r="D17" s="26">
        <f>SUM(D18:D21)</f>
        <v>-151633</v>
      </c>
      <c r="E17" s="26">
        <f>SUM(E18:E21)</f>
        <v>-128232</v>
      </c>
    </row>
    <row r="18" spans="1:5" x14ac:dyDescent="0.3">
      <c r="B18" s="16" t="s">
        <v>50</v>
      </c>
      <c r="D18" s="25">
        <v>-92428</v>
      </c>
      <c r="E18" s="25">
        <v>-83610</v>
      </c>
    </row>
    <row r="19" spans="1:5" x14ac:dyDescent="0.3">
      <c r="B19" s="16" t="s">
        <v>51</v>
      </c>
      <c r="D19" s="25">
        <v>-21559</v>
      </c>
      <c r="E19" s="25">
        <v>-20656</v>
      </c>
    </row>
    <row r="20" spans="1:5" x14ac:dyDescent="0.3">
      <c r="B20" s="16" t="s">
        <v>52</v>
      </c>
      <c r="D20" s="25">
        <v>-18088</v>
      </c>
      <c r="E20" s="25">
        <v>-15670</v>
      </c>
    </row>
    <row r="21" spans="1:5" x14ac:dyDescent="0.3">
      <c r="B21" s="16" t="s">
        <v>53</v>
      </c>
      <c r="D21" s="25">
        <v>-19558</v>
      </c>
      <c r="E21" s="25">
        <f>-8296</f>
        <v>-8296</v>
      </c>
    </row>
    <row r="22" spans="1:5" x14ac:dyDescent="0.3">
      <c r="A22" s="20" t="s">
        <v>54</v>
      </c>
      <c r="B22" s="20"/>
      <c r="C22" s="21"/>
      <c r="D22" s="26">
        <f>SUM(D23:D25)</f>
        <v>-13612</v>
      </c>
      <c r="E22" s="26">
        <f>SUM(E23:E25)</f>
        <v>-6477</v>
      </c>
    </row>
    <row r="23" spans="1:5" x14ac:dyDescent="0.3">
      <c r="B23" s="16" t="s">
        <v>55</v>
      </c>
      <c r="D23" s="25">
        <v>-5027</v>
      </c>
      <c r="E23" s="25">
        <v>-4097</v>
      </c>
    </row>
    <row r="24" spans="1:5" x14ac:dyDescent="0.3">
      <c r="B24" s="16" t="s">
        <v>56</v>
      </c>
      <c r="D24" s="25">
        <v>-3938</v>
      </c>
      <c r="E24" s="25">
        <v>-2356</v>
      </c>
    </row>
    <row r="25" spans="1:5" x14ac:dyDescent="0.3">
      <c r="B25" s="16" t="s">
        <v>57</v>
      </c>
      <c r="D25" s="25">
        <v>-4647</v>
      </c>
      <c r="E25" s="25">
        <v>-24</v>
      </c>
    </row>
    <row r="26" spans="1:5" x14ac:dyDescent="0.3">
      <c r="D26" s="25"/>
      <c r="E26" s="25"/>
    </row>
    <row r="27" spans="1:5" s="20" customFormat="1" x14ac:dyDescent="0.3">
      <c r="A27" s="17" t="s">
        <v>58</v>
      </c>
      <c r="B27" s="17"/>
      <c r="C27" s="18"/>
      <c r="D27" s="24">
        <f>D12+D14+D17+D22</f>
        <v>264767</v>
      </c>
      <c r="E27" s="24">
        <f>E12+E14+E17+E22</f>
        <v>150081</v>
      </c>
    </row>
    <row r="28" spans="1:5" x14ac:dyDescent="0.3">
      <c r="D28" s="25"/>
      <c r="E28" s="25"/>
    </row>
    <row r="29" spans="1:5" s="20" customFormat="1" x14ac:dyDescent="0.3">
      <c r="A29" s="16" t="s">
        <v>159</v>
      </c>
      <c r="C29" s="21"/>
      <c r="D29" s="26">
        <v>1210</v>
      </c>
      <c r="E29" s="26">
        <v>-24</v>
      </c>
    </row>
    <row r="30" spans="1:5" x14ac:dyDescent="0.3">
      <c r="D30" s="25"/>
      <c r="E30" s="25"/>
    </row>
    <row r="31" spans="1:5" x14ac:dyDescent="0.3">
      <c r="A31" s="17" t="s">
        <v>59</v>
      </c>
      <c r="B31" s="17"/>
      <c r="C31" s="18"/>
      <c r="D31" s="24">
        <f>D27+D29</f>
        <v>265977</v>
      </c>
      <c r="E31" s="24">
        <f>E27+E29</f>
        <v>150057</v>
      </c>
    </row>
    <row r="32" spans="1:5" x14ac:dyDescent="0.3">
      <c r="D32" s="25"/>
      <c r="E32" s="25"/>
    </row>
    <row r="33" spans="1:5" x14ac:dyDescent="0.3">
      <c r="A33" s="20" t="s">
        <v>117</v>
      </c>
      <c r="B33" s="20"/>
      <c r="C33" s="21"/>
      <c r="D33" s="26">
        <f>D34+D35</f>
        <v>-126123</v>
      </c>
      <c r="E33" s="26">
        <f>E34+E35</f>
        <v>-60990</v>
      </c>
    </row>
    <row r="34" spans="1:5" x14ac:dyDescent="0.3">
      <c r="B34" s="16" t="s">
        <v>60</v>
      </c>
      <c r="D34" s="25">
        <v>-101433</v>
      </c>
      <c r="E34" s="25">
        <v>-73096</v>
      </c>
    </row>
    <row r="35" spans="1:5" x14ac:dyDescent="0.3">
      <c r="B35" s="16" t="s">
        <v>61</v>
      </c>
      <c r="D35" s="25">
        <v>-24690</v>
      </c>
      <c r="E35" s="25">
        <v>12106</v>
      </c>
    </row>
    <row r="36" spans="1:5" x14ac:dyDescent="0.3">
      <c r="A36" s="20" t="s">
        <v>62</v>
      </c>
      <c r="B36" s="20"/>
      <c r="C36" s="21"/>
      <c r="D36" s="26">
        <v>-9359</v>
      </c>
      <c r="E36" s="26">
        <v>-5982</v>
      </c>
    </row>
    <row r="37" spans="1:5" ht="17.25" thickBot="1" x14ac:dyDescent="0.35">
      <c r="D37" s="25"/>
      <c r="E37" s="25"/>
    </row>
    <row r="38" spans="1:5" ht="17.25" thickBot="1" x14ac:dyDescent="0.35">
      <c r="A38" s="22" t="s">
        <v>63</v>
      </c>
      <c r="B38" s="22"/>
      <c r="C38" s="23"/>
      <c r="D38" s="27">
        <f>D31+D33+D36</f>
        <v>130495</v>
      </c>
      <c r="E38" s="27">
        <f>E31+E33+E36</f>
        <v>83085</v>
      </c>
    </row>
    <row r="39" spans="1:5" x14ac:dyDescent="0.3">
      <c r="D39" s="25"/>
      <c r="E39" s="25"/>
    </row>
    <row r="40" spans="1:5" x14ac:dyDescent="0.3">
      <c r="A40" s="16" t="s">
        <v>151</v>
      </c>
      <c r="D40" s="77">
        <v>0.09</v>
      </c>
      <c r="E40" s="77">
        <v>0.06</v>
      </c>
    </row>
    <row r="41" spans="1:5" hidden="1" x14ac:dyDescent="0.3">
      <c r="D41" s="25"/>
      <c r="E41" s="25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6"/>
  <sheetViews>
    <sheetView showGridLines="0" workbookViewId="0">
      <selection activeCell="A15" sqref="A15:XFD1048576"/>
    </sheetView>
  </sheetViews>
  <sheetFormatPr defaultColWidth="0" defaultRowHeight="16.5" zeroHeight="1" x14ac:dyDescent="0.3"/>
  <cols>
    <col min="1" max="1" width="2.42578125" style="16" customWidth="1"/>
    <col min="2" max="2" width="54.85546875" style="16" customWidth="1"/>
    <col min="3" max="4" width="13.5703125" style="19" customWidth="1"/>
    <col min="5" max="16384" width="9.140625" style="16" hidden="1"/>
  </cols>
  <sheetData>
    <row r="1" spans="1:4" ht="17.25" thickBot="1" x14ac:dyDescent="0.35">
      <c r="C1" s="53">
        <v>44377</v>
      </c>
      <c r="D1" s="53">
        <v>44012</v>
      </c>
    </row>
    <row r="2" spans="1:4" x14ac:dyDescent="0.3">
      <c r="A2" s="55" t="s">
        <v>74</v>
      </c>
      <c r="B2" s="55"/>
      <c r="C2" s="58">
        <f>DR!D38</f>
        <v>130495</v>
      </c>
      <c r="D2" s="58">
        <v>83085</v>
      </c>
    </row>
    <row r="3" spans="1:4" x14ac:dyDescent="0.3">
      <c r="C3" s="59"/>
      <c r="D3" s="59"/>
    </row>
    <row r="4" spans="1:4" x14ac:dyDescent="0.3">
      <c r="A4" s="20" t="s">
        <v>110</v>
      </c>
      <c r="B4" s="20"/>
      <c r="C4" s="26">
        <f>C5+C6</f>
        <v>-2047</v>
      </c>
      <c r="D4" s="26">
        <f>D5+D6</f>
        <v>-319</v>
      </c>
    </row>
    <row r="5" spans="1:4" x14ac:dyDescent="0.3">
      <c r="B5" s="16" t="s">
        <v>111</v>
      </c>
      <c r="C5" s="25">
        <v>-3722</v>
      </c>
      <c r="D5" s="25">
        <v>-580</v>
      </c>
    </row>
    <row r="6" spans="1:4" x14ac:dyDescent="0.3">
      <c r="B6" s="16" t="s">
        <v>112</v>
      </c>
      <c r="C6" s="25">
        <v>1675</v>
      </c>
      <c r="D6" s="25">
        <v>261</v>
      </c>
    </row>
    <row r="7" spans="1:4" x14ac:dyDescent="0.3">
      <c r="C7" s="59"/>
      <c r="D7" s="59"/>
    </row>
    <row r="8" spans="1:4" x14ac:dyDescent="0.3">
      <c r="A8" s="20" t="s">
        <v>116</v>
      </c>
      <c r="B8" s="20"/>
      <c r="C8" s="26">
        <f>C9+C10</f>
        <v>-403</v>
      </c>
      <c r="D8" s="26">
        <f>D9+D10</f>
        <v>-1126</v>
      </c>
    </row>
    <row r="9" spans="1:4" x14ac:dyDescent="0.3">
      <c r="B9" s="16" t="s">
        <v>115</v>
      </c>
      <c r="C9" s="25">
        <v>0</v>
      </c>
      <c r="D9" s="25">
        <v>0</v>
      </c>
    </row>
    <row r="10" spans="1:4" x14ac:dyDescent="0.3">
      <c r="B10" s="16" t="s">
        <v>112</v>
      </c>
      <c r="C10" s="25">
        <v>-403</v>
      </c>
      <c r="D10" s="25">
        <v>-1126</v>
      </c>
    </row>
    <row r="11" spans="1:4" x14ac:dyDescent="0.3">
      <c r="C11" s="59"/>
      <c r="D11" s="59"/>
    </row>
    <row r="12" spans="1:4" x14ac:dyDescent="0.3">
      <c r="A12" s="17" t="s">
        <v>113</v>
      </c>
      <c r="B12" s="17"/>
      <c r="C12" s="60">
        <f>C4+C8</f>
        <v>-2450</v>
      </c>
      <c r="D12" s="60">
        <f>D4+D8</f>
        <v>-1445</v>
      </c>
    </row>
    <row r="13" spans="1:4" ht="17.25" thickBot="1" x14ac:dyDescent="0.35">
      <c r="C13" s="59"/>
      <c r="D13" s="59"/>
    </row>
    <row r="14" spans="1:4" ht="17.25" thickBot="1" x14ac:dyDescent="0.35">
      <c r="A14" s="54" t="s">
        <v>114</v>
      </c>
      <c r="B14" s="54"/>
      <c r="C14" s="61">
        <f>C2+C12</f>
        <v>128045</v>
      </c>
      <c r="D14" s="61">
        <f>D2+D12</f>
        <v>81640</v>
      </c>
    </row>
    <row r="15" spans="1:4" hidden="1" x14ac:dyDescent="0.3"/>
    <row r="16" spans="1:4" hidden="1" x14ac:dyDescent="0.3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showGridLines="0" topLeftCell="C3" workbookViewId="0">
      <selection activeCell="C19" sqref="A19:XFD1048576"/>
    </sheetView>
  </sheetViews>
  <sheetFormatPr defaultColWidth="0" defaultRowHeight="14.25" zeroHeight="1" x14ac:dyDescent="0.25"/>
  <cols>
    <col min="1" max="1" width="38.140625" style="28" bestFit="1" customWidth="1"/>
    <col min="2" max="2" width="17.42578125" style="35" customWidth="1"/>
    <col min="3" max="3" width="18.28515625" style="35" customWidth="1"/>
    <col min="4" max="4" width="1.140625" style="35" customWidth="1"/>
    <col min="5" max="6" width="17.28515625" style="35" customWidth="1"/>
    <col min="7" max="7" width="1.140625" style="43" customWidth="1"/>
    <col min="8" max="8" width="17.7109375" style="43" customWidth="1"/>
    <col min="9" max="9" width="1.140625" style="43" customWidth="1"/>
    <col min="10" max="10" width="17.28515625" style="35" customWidth="1"/>
    <col min="11" max="11" width="1" style="43" customWidth="1"/>
    <col min="12" max="12" width="17.28515625" style="35" customWidth="1"/>
    <col min="13" max="13" width="1.140625" style="43" customWidth="1"/>
    <col min="14" max="14" width="17.28515625" style="35" customWidth="1"/>
    <col min="15" max="16384" width="9.140625" style="28" hidden="1"/>
  </cols>
  <sheetData>
    <row r="1" spans="1:14" ht="18.600000000000001" customHeight="1" x14ac:dyDescent="0.25">
      <c r="B1" s="37"/>
      <c r="C1" s="37" t="s">
        <v>33</v>
      </c>
      <c r="D1" s="38"/>
      <c r="E1" s="86" t="s">
        <v>35</v>
      </c>
      <c r="F1" s="86"/>
      <c r="G1" s="40"/>
      <c r="H1" s="78" t="s">
        <v>156</v>
      </c>
      <c r="I1" s="40"/>
      <c r="J1" s="29" t="s">
        <v>64</v>
      </c>
      <c r="K1" s="38"/>
      <c r="L1" s="29" t="s">
        <v>65</v>
      </c>
      <c r="M1" s="38"/>
      <c r="N1" s="30"/>
    </row>
    <row r="2" spans="1:14" ht="18.600000000000001" customHeight="1" thickBot="1" x14ac:dyDescent="0.3">
      <c r="A2" s="31"/>
      <c r="B2" s="32" t="s">
        <v>79</v>
      </c>
      <c r="C2" s="32" t="s">
        <v>80</v>
      </c>
      <c r="D2" s="38"/>
      <c r="E2" s="32" t="s">
        <v>66</v>
      </c>
      <c r="F2" s="32" t="s">
        <v>67</v>
      </c>
      <c r="G2" s="38"/>
      <c r="H2" s="82" t="s">
        <v>66</v>
      </c>
      <c r="I2" s="38"/>
      <c r="J2" s="32" t="s">
        <v>68</v>
      </c>
      <c r="K2" s="38"/>
      <c r="L2" s="32" t="s">
        <v>69</v>
      </c>
      <c r="M2" s="38"/>
      <c r="N2" s="32" t="s">
        <v>70</v>
      </c>
    </row>
    <row r="3" spans="1:14" s="8" customFormat="1" ht="18.600000000000001" customHeight="1" x14ac:dyDescent="0.25">
      <c r="A3" s="3" t="s">
        <v>77</v>
      </c>
      <c r="B3" s="7">
        <v>1270593</v>
      </c>
      <c r="C3" s="7">
        <v>72600</v>
      </c>
      <c r="D3" s="7"/>
      <c r="E3" s="7">
        <v>1695724</v>
      </c>
      <c r="F3" s="7">
        <v>709</v>
      </c>
      <c r="G3" s="39"/>
      <c r="H3" s="39">
        <v>0</v>
      </c>
      <c r="I3" s="39"/>
      <c r="J3" s="7">
        <v>-152623</v>
      </c>
      <c r="K3" s="39"/>
      <c r="L3" s="7"/>
      <c r="M3" s="39"/>
      <c r="N3" s="7">
        <v>2887003</v>
      </c>
    </row>
    <row r="4" spans="1:14" s="8" customFormat="1" ht="18.600000000000001" customHeight="1" x14ac:dyDescent="0.25">
      <c r="A4" s="8" t="s">
        <v>71</v>
      </c>
      <c r="B4" s="9"/>
      <c r="C4" s="9"/>
      <c r="D4" s="9"/>
      <c r="E4" s="9"/>
      <c r="F4" s="9"/>
      <c r="G4" s="41"/>
      <c r="H4" s="41"/>
      <c r="I4" s="41"/>
      <c r="J4" s="9">
        <v>-319</v>
      </c>
      <c r="K4" s="41"/>
      <c r="L4" s="9"/>
      <c r="M4" s="41"/>
      <c r="N4" s="9">
        <v>-319</v>
      </c>
    </row>
    <row r="5" spans="1:14" s="8" customFormat="1" ht="18.600000000000001" customHeight="1" x14ac:dyDescent="0.25">
      <c r="A5" s="8" t="s">
        <v>72</v>
      </c>
      <c r="B5" s="9"/>
      <c r="C5" s="9"/>
      <c r="D5" s="9"/>
      <c r="E5" s="9"/>
      <c r="F5" s="9"/>
      <c r="G5" s="41"/>
      <c r="H5" s="41"/>
      <c r="I5" s="41"/>
      <c r="J5" s="9">
        <v>-1127</v>
      </c>
      <c r="K5" s="41"/>
      <c r="L5" s="9"/>
      <c r="M5" s="41"/>
      <c r="N5" s="9">
        <v>-1127</v>
      </c>
    </row>
    <row r="6" spans="1:14" s="8" customFormat="1" ht="18.600000000000001" customHeight="1" x14ac:dyDescent="0.25">
      <c r="A6" s="8" t="s">
        <v>73</v>
      </c>
      <c r="B6" s="9">
        <v>196200</v>
      </c>
      <c r="C6" s="9">
        <v>-72600</v>
      </c>
      <c r="D6" s="9"/>
      <c r="E6" s="9">
        <v>-123600</v>
      </c>
      <c r="F6" s="9"/>
      <c r="G6" s="41"/>
      <c r="H6" s="41"/>
      <c r="I6" s="41"/>
      <c r="J6" s="9"/>
      <c r="K6" s="41"/>
      <c r="L6" s="9"/>
      <c r="M6" s="41"/>
      <c r="N6" s="9">
        <v>0</v>
      </c>
    </row>
    <row r="7" spans="1:14" s="8" customFormat="1" ht="18.600000000000001" customHeight="1" x14ac:dyDescent="0.25">
      <c r="A7" s="8" t="s">
        <v>74</v>
      </c>
      <c r="B7" s="9"/>
      <c r="C7" s="9"/>
      <c r="D7" s="9"/>
      <c r="E7" s="9"/>
      <c r="F7" s="9"/>
      <c r="G7" s="41"/>
      <c r="H7" s="41"/>
      <c r="I7" s="41"/>
      <c r="J7" s="9"/>
      <c r="K7" s="41"/>
      <c r="L7" s="9">
        <v>83085</v>
      </c>
      <c r="M7" s="41"/>
      <c r="N7" s="9">
        <v>83085</v>
      </c>
    </row>
    <row r="8" spans="1:14" s="8" customFormat="1" ht="18.600000000000001" customHeight="1" x14ac:dyDescent="0.25">
      <c r="A8" s="8" t="s">
        <v>75</v>
      </c>
      <c r="B8" s="9"/>
      <c r="C8" s="9"/>
      <c r="D8" s="9"/>
      <c r="E8" s="9">
        <v>83085</v>
      </c>
      <c r="F8" s="9"/>
      <c r="G8" s="41"/>
      <c r="H8" s="41"/>
      <c r="I8" s="41"/>
      <c r="J8" s="9"/>
      <c r="K8" s="41"/>
      <c r="L8" s="9">
        <v>-83085</v>
      </c>
      <c r="M8" s="41"/>
      <c r="N8" s="9">
        <v>0</v>
      </c>
    </row>
    <row r="9" spans="1:14" s="8" customFormat="1" ht="18.600000000000001" customHeight="1" thickBot="1" x14ac:dyDescent="0.3">
      <c r="A9" s="33" t="s">
        <v>76</v>
      </c>
      <c r="B9" s="36">
        <f>SUM(B3:B8)</f>
        <v>1466793</v>
      </c>
      <c r="C9" s="36">
        <f>SUM(C3:C8)</f>
        <v>0</v>
      </c>
      <c r="D9" s="39"/>
      <c r="E9" s="36">
        <f t="shared" ref="E9:N9" si="0">SUM(E3:E8)</f>
        <v>1655209</v>
      </c>
      <c r="F9" s="36">
        <f t="shared" si="0"/>
        <v>709</v>
      </c>
      <c r="G9" s="39"/>
      <c r="H9" s="36">
        <f t="shared" si="0"/>
        <v>0</v>
      </c>
      <c r="I9" s="39"/>
      <c r="J9" s="36">
        <f t="shared" si="0"/>
        <v>-154069</v>
      </c>
      <c r="K9" s="39"/>
      <c r="L9" s="36">
        <f t="shared" si="0"/>
        <v>0</v>
      </c>
      <c r="M9" s="39"/>
      <c r="N9" s="36">
        <f t="shared" si="0"/>
        <v>2968642</v>
      </c>
    </row>
    <row r="10" spans="1:14" s="8" customFormat="1" ht="9.75" customHeight="1" thickTop="1" x14ac:dyDescent="0.25">
      <c r="B10" s="9"/>
      <c r="C10" s="9"/>
      <c r="D10" s="9"/>
      <c r="E10" s="9"/>
      <c r="F10" s="9"/>
      <c r="G10" s="41"/>
      <c r="H10" s="41"/>
      <c r="I10" s="41"/>
      <c r="J10" s="9"/>
      <c r="K10" s="41"/>
      <c r="L10" s="9"/>
      <c r="M10" s="41"/>
      <c r="N10" s="9"/>
    </row>
    <row r="11" spans="1:14" s="8" customFormat="1" ht="18.600000000000001" customHeight="1" x14ac:dyDescent="0.25">
      <c r="A11" s="3" t="s">
        <v>77</v>
      </c>
      <c r="B11" s="7">
        <v>1518579</v>
      </c>
      <c r="C11" s="7">
        <v>0</v>
      </c>
      <c r="D11" s="7"/>
      <c r="E11" s="7">
        <v>1719644</v>
      </c>
      <c r="F11" s="7">
        <v>709</v>
      </c>
      <c r="G11" s="39"/>
      <c r="H11" s="39">
        <v>0</v>
      </c>
      <c r="I11" s="39"/>
      <c r="J11" s="7">
        <v>-139071</v>
      </c>
      <c r="K11" s="39"/>
      <c r="L11" s="7"/>
      <c r="M11" s="39"/>
      <c r="N11" s="7">
        <f>SUM(B11:L11)</f>
        <v>3099861</v>
      </c>
    </row>
    <row r="12" spans="1:14" s="8" customFormat="1" ht="18.600000000000001" customHeight="1" x14ac:dyDescent="0.25">
      <c r="A12" s="8" t="s">
        <v>157</v>
      </c>
      <c r="B12" s="9"/>
      <c r="C12" s="9"/>
      <c r="D12" s="9"/>
      <c r="E12" s="9">
        <v>-1719644</v>
      </c>
      <c r="F12" s="9">
        <v>-709</v>
      </c>
      <c r="G12" s="41"/>
      <c r="H12" s="41">
        <v>1720353</v>
      </c>
      <c r="I12" s="41"/>
      <c r="J12" s="9"/>
      <c r="K12" s="41"/>
      <c r="L12" s="9"/>
      <c r="M12" s="41"/>
      <c r="N12" s="9">
        <f>SUM(B12:L12)</f>
        <v>0</v>
      </c>
    </row>
    <row r="13" spans="1:14" s="8" customFormat="1" ht="18.600000000000001" customHeight="1" x14ac:dyDescent="0.25">
      <c r="A13" s="8" t="s">
        <v>71</v>
      </c>
      <c r="B13" s="9"/>
      <c r="C13" s="9"/>
      <c r="D13" s="9"/>
      <c r="E13" s="9"/>
      <c r="F13" s="9"/>
      <c r="G13" s="41"/>
      <c r="H13" s="41"/>
      <c r="I13" s="41"/>
      <c r="J13" s="9">
        <v>2047</v>
      </c>
      <c r="K13" s="41"/>
      <c r="L13" s="9"/>
      <c r="M13" s="41"/>
      <c r="N13" s="9">
        <f t="shared" ref="N13:N17" si="1">SUM(B13:L13)</f>
        <v>2047</v>
      </c>
    </row>
    <row r="14" spans="1:14" s="8" customFormat="1" ht="18.600000000000001" customHeight="1" x14ac:dyDescent="0.25">
      <c r="A14" s="8" t="s">
        <v>72</v>
      </c>
      <c r="B14" s="9"/>
      <c r="C14" s="9"/>
      <c r="D14" s="9"/>
      <c r="E14" s="9"/>
      <c r="F14" s="9"/>
      <c r="G14" s="41"/>
      <c r="H14" s="41"/>
      <c r="I14" s="41"/>
      <c r="J14" s="9">
        <v>403</v>
      </c>
      <c r="K14" s="41"/>
      <c r="L14" s="9"/>
      <c r="M14" s="41"/>
      <c r="N14" s="9">
        <f t="shared" si="1"/>
        <v>403</v>
      </c>
    </row>
    <row r="15" spans="1:14" s="8" customFormat="1" ht="18.600000000000001" customHeight="1" x14ac:dyDescent="0.25">
      <c r="A15" s="8" t="s">
        <v>73</v>
      </c>
      <c r="B15" s="9"/>
      <c r="C15" s="9">
        <v>89850</v>
      </c>
      <c r="D15" s="9"/>
      <c r="E15" s="9"/>
      <c r="F15" s="9"/>
      <c r="G15" s="41"/>
      <c r="H15" s="41">
        <v>-89850</v>
      </c>
      <c r="I15" s="41"/>
      <c r="J15" s="9"/>
      <c r="K15" s="41"/>
      <c r="L15" s="9"/>
      <c r="M15" s="41"/>
      <c r="N15" s="9">
        <f t="shared" si="1"/>
        <v>0</v>
      </c>
    </row>
    <row r="16" spans="1:14" s="8" customFormat="1" ht="18.600000000000001" customHeight="1" x14ac:dyDescent="0.25">
      <c r="A16" s="8" t="s">
        <v>74</v>
      </c>
      <c r="B16" s="9"/>
      <c r="C16" s="9"/>
      <c r="D16" s="9"/>
      <c r="E16" s="9"/>
      <c r="F16" s="9"/>
      <c r="G16" s="41"/>
      <c r="H16" s="41"/>
      <c r="I16" s="41"/>
      <c r="J16" s="9"/>
      <c r="K16" s="41"/>
      <c r="L16" s="9">
        <v>130495</v>
      </c>
      <c r="M16" s="41"/>
      <c r="N16" s="9">
        <f t="shared" si="1"/>
        <v>130495</v>
      </c>
    </row>
    <row r="17" spans="1:14" s="8" customFormat="1" ht="18.600000000000001" customHeight="1" x14ac:dyDescent="0.25">
      <c r="A17" s="8" t="s">
        <v>75</v>
      </c>
      <c r="B17" s="9"/>
      <c r="C17" s="9"/>
      <c r="D17" s="9"/>
      <c r="E17" s="9"/>
      <c r="F17" s="9"/>
      <c r="G17" s="41"/>
      <c r="H17" s="41">
        <v>130495</v>
      </c>
      <c r="I17" s="41"/>
      <c r="J17" s="9"/>
      <c r="K17" s="41"/>
      <c r="L17" s="9">
        <v>-130495</v>
      </c>
      <c r="M17" s="41"/>
      <c r="N17" s="9">
        <f t="shared" si="1"/>
        <v>0</v>
      </c>
    </row>
    <row r="18" spans="1:14" s="8" customFormat="1" ht="18.600000000000001" customHeight="1" thickBot="1" x14ac:dyDescent="0.3">
      <c r="A18" s="33" t="s">
        <v>78</v>
      </c>
      <c r="B18" s="36">
        <f>SUM(B11:B17)</f>
        <v>1518579</v>
      </c>
      <c r="C18" s="36">
        <f>SUM(C11:C17)</f>
        <v>89850</v>
      </c>
      <c r="D18" s="39"/>
      <c r="E18" s="36">
        <f t="shared" ref="E18:N18" si="2">SUM(E11:E17)</f>
        <v>0</v>
      </c>
      <c r="F18" s="36">
        <f t="shared" si="2"/>
        <v>0</v>
      </c>
      <c r="G18" s="39"/>
      <c r="H18" s="36">
        <f t="shared" si="2"/>
        <v>1760998</v>
      </c>
      <c r="I18" s="39"/>
      <c r="J18" s="36">
        <f t="shared" si="2"/>
        <v>-136621</v>
      </c>
      <c r="K18" s="39"/>
      <c r="L18" s="36">
        <f t="shared" si="2"/>
        <v>0</v>
      </c>
      <c r="M18" s="39"/>
      <c r="N18" s="36">
        <f t="shared" si="2"/>
        <v>3232806</v>
      </c>
    </row>
    <row r="19" spans="1:14" s="8" customFormat="1" ht="15" hidden="1" thickTop="1" x14ac:dyDescent="0.25">
      <c r="B19" s="34"/>
      <c r="C19" s="34"/>
      <c r="D19" s="34"/>
      <c r="E19" s="34"/>
      <c r="F19" s="34"/>
      <c r="G19" s="42"/>
      <c r="H19" s="42"/>
      <c r="I19" s="42"/>
      <c r="J19" s="34"/>
      <c r="K19" s="42"/>
      <c r="L19" s="34"/>
      <c r="M19" s="42"/>
      <c r="N19" s="34"/>
    </row>
    <row r="20" spans="1:14" s="8" customFormat="1" hidden="1" x14ac:dyDescent="0.25">
      <c r="B20" s="34"/>
      <c r="C20" s="34"/>
      <c r="D20" s="34"/>
      <c r="E20" s="34"/>
      <c r="F20" s="34"/>
      <c r="G20" s="42"/>
      <c r="H20" s="42"/>
      <c r="I20" s="42"/>
      <c r="J20" s="34"/>
      <c r="K20" s="42"/>
      <c r="L20" s="34"/>
      <c r="M20" s="42"/>
      <c r="N20" s="34"/>
    </row>
    <row r="21" spans="1:14" s="8" customFormat="1" hidden="1" x14ac:dyDescent="0.25">
      <c r="B21" s="34"/>
      <c r="C21" s="34"/>
      <c r="D21" s="34"/>
      <c r="E21" s="34"/>
      <c r="F21" s="34"/>
      <c r="G21" s="42"/>
      <c r="H21" s="42"/>
      <c r="I21" s="42"/>
      <c r="J21" s="34"/>
      <c r="K21" s="42"/>
      <c r="L21" s="34"/>
      <c r="M21" s="42"/>
      <c r="N21" s="34"/>
    </row>
  </sheetData>
  <mergeCells count="1">
    <mergeCell ref="E1:F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showGridLines="0" topLeftCell="A26" workbookViewId="0">
      <selection activeCell="A42" sqref="A42:XFD1048576"/>
    </sheetView>
  </sheetViews>
  <sheetFormatPr defaultColWidth="0" defaultRowHeight="17.45" customHeight="1" zeroHeight="1" x14ac:dyDescent="0.25"/>
  <cols>
    <col min="1" max="1" width="2.7109375" customWidth="1"/>
    <col min="2" max="2" width="48.42578125" bestFit="1" customWidth="1"/>
    <col min="3" max="3" width="19.85546875" customWidth="1"/>
    <col min="4" max="4" width="19.140625" customWidth="1"/>
    <col min="5" max="16384" width="9.140625" hidden="1"/>
  </cols>
  <sheetData>
    <row r="1" spans="1:4" ht="17.45" customHeight="1" thickBot="1" x14ac:dyDescent="0.3">
      <c r="C1" s="80">
        <v>44377</v>
      </c>
      <c r="D1" s="80">
        <v>44012</v>
      </c>
    </row>
    <row r="2" spans="1:4" ht="17.45" customHeight="1" x14ac:dyDescent="0.25">
      <c r="A2" s="88" t="s">
        <v>81</v>
      </c>
      <c r="B2" s="88"/>
      <c r="C2" s="46"/>
      <c r="D2" s="46"/>
    </row>
    <row r="3" spans="1:4" ht="17.45" customHeight="1" x14ac:dyDescent="0.25">
      <c r="A3" s="87" t="s">
        <v>118</v>
      </c>
      <c r="B3" s="87"/>
      <c r="C3" s="47">
        <f>SUM(C4:C13)</f>
        <v>187746</v>
      </c>
      <c r="D3" s="47">
        <f>SUM(D4:D13)</f>
        <v>158928</v>
      </c>
    </row>
    <row r="4" spans="1:4" ht="17.45" customHeight="1" x14ac:dyDescent="0.25">
      <c r="A4" s="89" t="s">
        <v>74</v>
      </c>
      <c r="B4" s="89"/>
      <c r="C4" s="48">
        <v>130495</v>
      </c>
      <c r="D4" s="48">
        <v>83085</v>
      </c>
    </row>
    <row r="5" spans="1:4" ht="17.45" customHeight="1" x14ac:dyDescent="0.25">
      <c r="A5" s="89" t="s">
        <v>82</v>
      </c>
      <c r="B5" s="89"/>
      <c r="C5" s="48"/>
      <c r="D5" s="48"/>
    </row>
    <row r="6" spans="1:4" ht="17.45" customHeight="1" x14ac:dyDescent="0.25">
      <c r="A6" s="44"/>
      <c r="B6" s="44" t="s">
        <v>83</v>
      </c>
      <c r="C6" s="48">
        <v>3449</v>
      </c>
      <c r="D6" s="48">
        <v>3171</v>
      </c>
    </row>
    <row r="7" spans="1:4" ht="17.45" customHeight="1" x14ac:dyDescent="0.25">
      <c r="A7" s="44"/>
      <c r="B7" s="44" t="s">
        <v>160</v>
      </c>
      <c r="C7" s="48">
        <v>19395</v>
      </c>
      <c r="D7" s="48">
        <v>0</v>
      </c>
    </row>
    <row r="8" spans="1:4" ht="17.45" customHeight="1" x14ac:dyDescent="0.25">
      <c r="A8" s="44"/>
      <c r="B8" s="44" t="s">
        <v>84</v>
      </c>
      <c r="C8" s="48">
        <v>-2851</v>
      </c>
      <c r="D8" s="48">
        <v>74520</v>
      </c>
    </row>
    <row r="9" spans="1:4" ht="17.45" customHeight="1" x14ac:dyDescent="0.25">
      <c r="A9" s="44"/>
      <c r="B9" s="44" t="s">
        <v>85</v>
      </c>
      <c r="C9" s="48">
        <v>1330</v>
      </c>
      <c r="D9" s="48">
        <v>-4208</v>
      </c>
    </row>
    <row r="10" spans="1:4" ht="17.45" customHeight="1" x14ac:dyDescent="0.25">
      <c r="A10" s="44"/>
      <c r="B10" s="44" t="s">
        <v>86</v>
      </c>
      <c r="C10" s="48">
        <v>7303</v>
      </c>
      <c r="D10" s="48">
        <v>3619</v>
      </c>
    </row>
    <row r="11" spans="1:4" ht="17.45" customHeight="1" x14ac:dyDescent="0.25">
      <c r="A11" s="44"/>
      <c r="B11" s="44" t="s">
        <v>87</v>
      </c>
      <c r="C11" s="48">
        <v>2418</v>
      </c>
      <c r="D11" s="48">
        <v>2418</v>
      </c>
    </row>
    <row r="12" spans="1:4" ht="17.45" customHeight="1" x14ac:dyDescent="0.25">
      <c r="A12" s="62"/>
      <c r="B12" s="62" t="s">
        <v>125</v>
      </c>
      <c r="C12" s="48">
        <v>1517</v>
      </c>
      <c r="D12" s="48">
        <v>8429</v>
      </c>
    </row>
    <row r="13" spans="1:4" ht="17.45" customHeight="1" x14ac:dyDescent="0.25">
      <c r="A13" s="56"/>
      <c r="B13" s="56" t="s">
        <v>119</v>
      </c>
      <c r="C13" s="48">
        <v>24690</v>
      </c>
      <c r="D13" s="48">
        <v>-12106</v>
      </c>
    </row>
    <row r="14" spans="1:4" ht="17.45" customHeight="1" x14ac:dyDescent="0.25">
      <c r="A14" s="87" t="s">
        <v>88</v>
      </c>
      <c r="B14" s="87"/>
      <c r="C14" s="47">
        <f>SUM(C15:C19)</f>
        <v>624325</v>
      </c>
      <c r="D14" s="47">
        <f>SUM(D15:D19)</f>
        <v>72054</v>
      </c>
    </row>
    <row r="15" spans="1:4" ht="17.45" customHeight="1" x14ac:dyDescent="0.25">
      <c r="A15" s="44"/>
      <c r="B15" s="44" t="s">
        <v>89</v>
      </c>
      <c r="C15" s="48">
        <v>288710</v>
      </c>
      <c r="D15" s="48">
        <v>26162</v>
      </c>
    </row>
    <row r="16" spans="1:4" ht="17.45" customHeight="1" x14ac:dyDescent="0.25">
      <c r="A16" s="44"/>
      <c r="B16" s="44" t="s">
        <v>90</v>
      </c>
      <c r="C16" s="48">
        <v>331182</v>
      </c>
      <c r="D16" s="48">
        <v>43826</v>
      </c>
    </row>
    <row r="17" spans="1:4" ht="17.45" customHeight="1" x14ac:dyDescent="0.25">
      <c r="A17" s="56"/>
      <c r="B17" s="56" t="s">
        <v>121</v>
      </c>
      <c r="C17" s="48">
        <v>-4361</v>
      </c>
      <c r="D17" s="48">
        <v>-10053</v>
      </c>
    </row>
    <row r="18" spans="1:4" ht="17.45" customHeight="1" x14ac:dyDescent="0.25">
      <c r="A18" s="44"/>
      <c r="B18" s="44" t="s">
        <v>107</v>
      </c>
      <c r="C18" s="48">
        <v>7522</v>
      </c>
      <c r="D18" s="48">
        <f>18771-8429</f>
        <v>10342</v>
      </c>
    </row>
    <row r="19" spans="1:4" ht="17.45" customHeight="1" x14ac:dyDescent="0.25">
      <c r="A19" s="44"/>
      <c r="B19" s="44" t="s">
        <v>108</v>
      </c>
      <c r="C19" s="48">
        <v>1272</v>
      </c>
      <c r="D19" s="48">
        <v>1777</v>
      </c>
    </row>
    <row r="20" spans="1:4" ht="17.45" customHeight="1" x14ac:dyDescent="0.25">
      <c r="A20" s="87" t="s">
        <v>91</v>
      </c>
      <c r="B20" s="87"/>
      <c r="C20" s="47">
        <f>SUM(C21:C27)</f>
        <v>-706969</v>
      </c>
      <c r="D20" s="47">
        <f>SUM(D21:D27)</f>
        <v>-343424</v>
      </c>
    </row>
    <row r="21" spans="1:4" ht="17.45" customHeight="1" x14ac:dyDescent="0.25">
      <c r="A21" s="44"/>
      <c r="B21" s="44" t="s">
        <v>92</v>
      </c>
      <c r="C21" s="48">
        <v>-575538</v>
      </c>
      <c r="D21" s="48">
        <v>-428719</v>
      </c>
    </row>
    <row r="22" spans="1:4" ht="17.45" customHeight="1" x14ac:dyDescent="0.25">
      <c r="A22" s="44"/>
      <c r="B22" s="44" t="s">
        <v>93</v>
      </c>
      <c r="C22" s="48">
        <v>13616</v>
      </c>
      <c r="D22" s="48">
        <v>150152</v>
      </c>
    </row>
    <row r="23" spans="1:4" ht="17.45" customHeight="1" x14ac:dyDescent="0.25">
      <c r="A23" s="44"/>
      <c r="B23" s="44" t="s">
        <v>15</v>
      </c>
      <c r="C23" s="48">
        <v>-1163</v>
      </c>
      <c r="D23" s="48">
        <f>-10538-127</f>
        <v>-10665</v>
      </c>
    </row>
    <row r="24" spans="1:4" ht="17.45" customHeight="1" x14ac:dyDescent="0.25">
      <c r="A24" s="56"/>
      <c r="B24" s="56" t="s">
        <v>120</v>
      </c>
      <c r="C24" s="48">
        <v>2739</v>
      </c>
      <c r="D24" s="48">
        <f>-3907-911</f>
        <v>-4818</v>
      </c>
    </row>
    <row r="25" spans="1:4" ht="17.45" customHeight="1" x14ac:dyDescent="0.25">
      <c r="A25" s="44"/>
      <c r="B25" s="44" t="s">
        <v>94</v>
      </c>
      <c r="C25" s="48">
        <v>-148871</v>
      </c>
      <c r="D25" s="48">
        <v>-45302</v>
      </c>
    </row>
    <row r="26" spans="1:4" ht="17.45" customHeight="1" x14ac:dyDescent="0.25">
      <c r="A26" s="44"/>
      <c r="B26" s="44" t="s">
        <v>95</v>
      </c>
      <c r="C26" s="48">
        <v>-202</v>
      </c>
      <c r="D26" s="48">
        <v>-2626</v>
      </c>
    </row>
    <row r="27" spans="1:4" ht="17.45" customHeight="1" x14ac:dyDescent="0.25">
      <c r="A27" s="44"/>
      <c r="B27" s="44" t="s">
        <v>106</v>
      </c>
      <c r="C27" s="48">
        <v>2450</v>
      </c>
      <c r="D27" s="48">
        <v>-1446</v>
      </c>
    </row>
    <row r="28" spans="1:4" ht="17.45" customHeight="1" x14ac:dyDescent="0.25">
      <c r="A28" s="87" t="s">
        <v>96</v>
      </c>
      <c r="B28" s="87"/>
      <c r="C28" s="47">
        <f>C3+C14+C20</f>
        <v>105102</v>
      </c>
      <c r="D28" s="47">
        <f>D3+D14+D20</f>
        <v>-112442</v>
      </c>
    </row>
    <row r="29" spans="1:4" ht="17.45" customHeight="1" x14ac:dyDescent="0.25">
      <c r="A29" s="44"/>
      <c r="B29" s="44"/>
      <c r="C29" s="48"/>
      <c r="D29" s="48"/>
    </row>
    <row r="30" spans="1:4" ht="17.45" customHeight="1" x14ac:dyDescent="0.25">
      <c r="A30" s="88" t="s">
        <v>97</v>
      </c>
      <c r="B30" s="88"/>
      <c r="C30" s="49"/>
      <c r="D30" s="49"/>
    </row>
    <row r="31" spans="1:4" ht="17.45" customHeight="1" x14ac:dyDescent="0.25">
      <c r="A31" s="44"/>
      <c r="B31" s="44" t="s">
        <v>98</v>
      </c>
      <c r="C31" s="48">
        <v>-4674</v>
      </c>
      <c r="D31" s="48">
        <v>-1149</v>
      </c>
    </row>
    <row r="32" spans="1:4" ht="17.45" customHeight="1" x14ac:dyDescent="0.25">
      <c r="A32" s="44"/>
      <c r="B32" s="44" t="s">
        <v>99</v>
      </c>
      <c r="C32" s="48">
        <v>-690</v>
      </c>
      <c r="D32" s="48">
        <v>-866</v>
      </c>
    </row>
    <row r="33" spans="1:4" ht="17.45" customHeight="1" x14ac:dyDescent="0.25">
      <c r="A33" s="44"/>
      <c r="B33" s="44" t="s">
        <v>100</v>
      </c>
      <c r="C33" s="48">
        <v>63</v>
      </c>
      <c r="D33" s="48">
        <v>6</v>
      </c>
    </row>
    <row r="34" spans="1:4" ht="17.45" customHeight="1" x14ac:dyDescent="0.25">
      <c r="A34" s="87" t="s">
        <v>101</v>
      </c>
      <c r="B34" s="87"/>
      <c r="C34" s="47">
        <f>SUM(C31:C33)</f>
        <v>-5301</v>
      </c>
      <c r="D34" s="47">
        <f>SUM(D31:D33)</f>
        <v>-2009</v>
      </c>
    </row>
    <row r="35" spans="1:4" ht="17.45" customHeight="1" thickBot="1" x14ac:dyDescent="0.3">
      <c r="A35" s="45"/>
      <c r="B35" s="45"/>
      <c r="C35" s="50"/>
      <c r="D35" s="50"/>
    </row>
    <row r="36" spans="1:4" ht="17.45" customHeight="1" thickTop="1" thickBot="1" x14ac:dyDescent="0.3">
      <c r="A36" s="90" t="s">
        <v>102</v>
      </c>
      <c r="B36" s="90"/>
      <c r="C36" s="51">
        <f>C28+C34</f>
        <v>99801</v>
      </c>
      <c r="D36" s="51">
        <f>D28+D34</f>
        <v>-114451</v>
      </c>
    </row>
    <row r="37" spans="1:4" ht="17.45" customHeight="1" thickTop="1" x14ac:dyDescent="0.25">
      <c r="A37" s="44"/>
      <c r="B37" s="44"/>
      <c r="C37" s="48"/>
      <c r="D37" s="48"/>
    </row>
    <row r="38" spans="1:4" ht="17.45" customHeight="1" x14ac:dyDescent="0.25">
      <c r="A38" s="87" t="s">
        <v>103</v>
      </c>
      <c r="B38" s="87"/>
      <c r="C38" s="47"/>
      <c r="D38" s="47"/>
    </row>
    <row r="39" spans="1:4" ht="17.45" customHeight="1" x14ac:dyDescent="0.25">
      <c r="A39" s="44"/>
      <c r="B39" s="44" t="s">
        <v>104</v>
      </c>
      <c r="C39" s="48">
        <v>583436</v>
      </c>
      <c r="D39" s="48">
        <v>587863</v>
      </c>
    </row>
    <row r="40" spans="1:4" ht="17.45" customHeight="1" x14ac:dyDescent="0.25">
      <c r="A40" s="44"/>
      <c r="B40" s="44" t="s">
        <v>105</v>
      </c>
      <c r="C40" s="48">
        <v>683237</v>
      </c>
      <c r="D40" s="48">
        <v>473412</v>
      </c>
    </row>
    <row r="41" spans="1:4" ht="17.45" customHeight="1" x14ac:dyDescent="0.25">
      <c r="A41" s="87" t="s">
        <v>102</v>
      </c>
      <c r="B41" s="87"/>
      <c r="C41" s="47">
        <f>C40-C39</f>
        <v>99801</v>
      </c>
      <c r="D41" s="47">
        <f>D40-D39</f>
        <v>-114451</v>
      </c>
    </row>
    <row r="42" spans="1:4" ht="17.45" hidden="1" customHeight="1" x14ac:dyDescent="0.25"/>
    <row r="43" spans="1:4" ht="17.45" hidden="1" customHeight="1" x14ac:dyDescent="0.25">
      <c r="C43" s="57">
        <f>C36-C41</f>
        <v>0</v>
      </c>
      <c r="D43" s="57">
        <f>D36-D41</f>
        <v>0</v>
      </c>
    </row>
    <row r="44" spans="1:4" ht="17.45" hidden="1" customHeight="1" x14ac:dyDescent="0.25">
      <c r="D44" s="57"/>
    </row>
  </sheetData>
  <mergeCells count="12">
    <mergeCell ref="A41:B41"/>
    <mergeCell ref="A2:B2"/>
    <mergeCell ref="A3:B3"/>
    <mergeCell ref="A4:B4"/>
    <mergeCell ref="A5:B5"/>
    <mergeCell ref="A14:B14"/>
    <mergeCell ref="A20:B20"/>
    <mergeCell ref="A28:B28"/>
    <mergeCell ref="A30:B30"/>
    <mergeCell ref="A34:B34"/>
    <mergeCell ref="A36:B36"/>
    <mergeCell ref="A38:B3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"/>
  <sheetViews>
    <sheetView showGridLines="0" tabSelected="1" workbookViewId="0">
      <selection activeCell="A14" sqref="A14:B14"/>
    </sheetView>
  </sheetViews>
  <sheetFormatPr defaultColWidth="0" defaultRowHeight="15" zeroHeight="1" x14ac:dyDescent="0.25"/>
  <cols>
    <col min="1" max="1" width="4.140625" customWidth="1"/>
    <col min="2" max="2" width="52.5703125" customWidth="1"/>
    <col min="3" max="4" width="15.7109375" customWidth="1"/>
    <col min="5" max="5" width="4" hidden="1" customWidth="1"/>
    <col min="6" max="16384" width="9.140625" hidden="1"/>
  </cols>
  <sheetData>
    <row r="1" spans="1:5" ht="15.75" thickBot="1" x14ac:dyDescent="0.3">
      <c r="A1" s="91"/>
      <c r="B1" s="91"/>
      <c r="C1" s="64">
        <v>44377</v>
      </c>
      <c r="D1" s="64">
        <v>44012</v>
      </c>
    </row>
    <row r="2" spans="1:5" ht="15.75" thickTop="1" x14ac:dyDescent="0.25">
      <c r="A2" s="92" t="s">
        <v>126</v>
      </c>
      <c r="B2" s="92"/>
      <c r="C2" s="65">
        <f>SUM(C3:C7)</f>
        <v>681946</v>
      </c>
      <c r="D2" s="65">
        <v>659689</v>
      </c>
    </row>
    <row r="3" spans="1:5" x14ac:dyDescent="0.25">
      <c r="A3" s="63"/>
      <c r="B3" s="63" t="s">
        <v>127</v>
      </c>
      <c r="C3" s="66">
        <v>632208</v>
      </c>
      <c r="D3" s="66">
        <v>691284</v>
      </c>
    </row>
    <row r="4" spans="1:5" x14ac:dyDescent="0.25">
      <c r="A4" s="63"/>
      <c r="B4" s="63" t="s">
        <v>128</v>
      </c>
      <c r="C4" s="66">
        <v>20382</v>
      </c>
      <c r="D4" s="66">
        <v>15146</v>
      </c>
    </row>
    <row r="5" spans="1:5" x14ac:dyDescent="0.25">
      <c r="A5" s="63"/>
      <c r="B5" s="63" t="s">
        <v>84</v>
      </c>
      <c r="C5" s="66">
        <v>2851</v>
      </c>
      <c r="D5" s="48">
        <v>-74520</v>
      </c>
    </row>
    <row r="6" spans="1:5" x14ac:dyDescent="0.25">
      <c r="A6" s="63"/>
      <c r="B6" s="63" t="s">
        <v>85</v>
      </c>
      <c r="C6" s="48">
        <v>-1330</v>
      </c>
      <c r="D6" s="66">
        <v>4208</v>
      </c>
    </row>
    <row r="7" spans="1:5" x14ac:dyDescent="0.25">
      <c r="A7" s="63"/>
      <c r="B7" s="63" t="s">
        <v>129</v>
      </c>
      <c r="C7" s="66">
        <v>27835</v>
      </c>
      <c r="D7" s="66">
        <v>23571</v>
      </c>
    </row>
    <row r="8" spans="1:5" x14ac:dyDescent="0.25">
      <c r="A8" s="87" t="s">
        <v>130</v>
      </c>
      <c r="B8" s="87"/>
      <c r="C8" s="65">
        <f>C9+C10</f>
        <v>259162</v>
      </c>
      <c r="D8" s="65">
        <v>366550</v>
      </c>
    </row>
    <row r="9" spans="1:5" x14ac:dyDescent="0.25">
      <c r="A9" s="63"/>
      <c r="B9" s="63" t="s">
        <v>131</v>
      </c>
      <c r="C9" s="66">
        <f>250853+2851</f>
        <v>253704</v>
      </c>
      <c r="D9" s="66">
        <v>365247</v>
      </c>
    </row>
    <row r="10" spans="1:5" x14ac:dyDescent="0.25">
      <c r="A10" s="63"/>
      <c r="B10" s="63" t="s">
        <v>132</v>
      </c>
      <c r="C10" s="66">
        <v>5458</v>
      </c>
      <c r="D10" s="66">
        <v>1303</v>
      </c>
    </row>
    <row r="11" spans="1:5" x14ac:dyDescent="0.25">
      <c r="A11" s="87" t="s">
        <v>133</v>
      </c>
      <c r="B11" s="87"/>
      <c r="C11" s="65">
        <f>C12+C13</f>
        <v>42170</v>
      </c>
      <c r="D11" s="65">
        <v>39859</v>
      </c>
    </row>
    <row r="12" spans="1:5" x14ac:dyDescent="0.25">
      <c r="A12" s="63"/>
      <c r="B12" s="63" t="s">
        <v>162</v>
      </c>
      <c r="C12" s="66">
        <v>38764</v>
      </c>
      <c r="D12" s="66">
        <v>35957</v>
      </c>
    </row>
    <row r="13" spans="1:5" x14ac:dyDescent="0.25">
      <c r="A13" s="63"/>
      <c r="B13" s="63" t="s">
        <v>134</v>
      </c>
      <c r="C13" s="66">
        <v>3406</v>
      </c>
      <c r="D13" s="66">
        <v>3902</v>
      </c>
    </row>
    <row r="14" spans="1:5" x14ac:dyDescent="0.25">
      <c r="A14" s="93"/>
      <c r="B14" s="93"/>
      <c r="C14" s="67"/>
      <c r="D14" s="67"/>
    </row>
    <row r="15" spans="1:5" x14ac:dyDescent="0.25">
      <c r="A15" s="87" t="s">
        <v>135</v>
      </c>
      <c r="B15" s="87"/>
      <c r="C15" s="65">
        <f>C2-C8-C11</f>
        <v>380614</v>
      </c>
      <c r="D15" s="65">
        <v>253280</v>
      </c>
      <c r="E15" s="81"/>
    </row>
    <row r="16" spans="1:5" x14ac:dyDescent="0.25">
      <c r="A16" s="63"/>
      <c r="B16" s="63"/>
      <c r="C16" s="67"/>
      <c r="D16" s="67"/>
    </row>
    <row r="17" spans="1:4" x14ac:dyDescent="0.25">
      <c r="A17" s="87" t="s">
        <v>83</v>
      </c>
      <c r="B17" s="87"/>
      <c r="C17" s="65">
        <v>3449</v>
      </c>
      <c r="D17" s="65">
        <v>3171</v>
      </c>
    </row>
    <row r="18" spans="1:4" ht="15.75" thickBot="1" x14ac:dyDescent="0.3">
      <c r="A18" s="68"/>
      <c r="B18" s="68"/>
      <c r="C18" s="69"/>
      <c r="D18" s="69"/>
    </row>
    <row r="19" spans="1:4" ht="16.5" thickTop="1" thickBot="1" x14ac:dyDescent="0.3">
      <c r="A19" s="94" t="s">
        <v>136</v>
      </c>
      <c r="B19" s="94"/>
      <c r="C19" s="70">
        <f>C15-C17</f>
        <v>377165</v>
      </c>
      <c r="D19" s="70">
        <v>250109</v>
      </c>
    </row>
    <row r="20" spans="1:4" ht="15.75" thickTop="1" x14ac:dyDescent="0.25">
      <c r="A20" s="63"/>
      <c r="B20" s="76"/>
      <c r="C20" s="67"/>
      <c r="D20" s="67"/>
    </row>
    <row r="21" spans="1:4" ht="15.75" thickBot="1" x14ac:dyDescent="0.3">
      <c r="A21" s="71"/>
      <c r="B21" s="71"/>
      <c r="C21" s="72"/>
      <c r="D21" s="72"/>
    </row>
    <row r="22" spans="1:4" ht="16.5" thickTop="1" thickBot="1" x14ac:dyDescent="0.3">
      <c r="A22" s="94" t="s">
        <v>137</v>
      </c>
      <c r="B22" s="94"/>
      <c r="C22" s="70">
        <f>C24+C28+C32+C34</f>
        <v>377165</v>
      </c>
      <c r="D22" s="70">
        <v>250109</v>
      </c>
    </row>
    <row r="23" spans="1:4" ht="15.75" thickTop="1" x14ac:dyDescent="0.25">
      <c r="A23" s="63"/>
      <c r="B23" s="76"/>
      <c r="C23" s="67"/>
      <c r="D23" s="67"/>
    </row>
    <row r="24" spans="1:4" x14ac:dyDescent="0.25">
      <c r="A24" s="87" t="s">
        <v>138</v>
      </c>
      <c r="B24" s="87"/>
      <c r="C24" s="65">
        <f>C25+C26+C27</f>
        <v>75328</v>
      </c>
      <c r="D24" s="65">
        <v>70199</v>
      </c>
    </row>
    <row r="25" spans="1:4" x14ac:dyDescent="0.25">
      <c r="A25" s="63"/>
      <c r="B25" s="63" t="s">
        <v>139</v>
      </c>
      <c r="C25" s="66">
        <v>55298</v>
      </c>
      <c r="D25" s="66">
        <v>52402</v>
      </c>
    </row>
    <row r="26" spans="1:4" x14ac:dyDescent="0.25">
      <c r="A26" s="63"/>
      <c r="B26" s="63" t="s">
        <v>140</v>
      </c>
      <c r="C26" s="66">
        <v>15757</v>
      </c>
      <c r="D26" s="66">
        <v>13768</v>
      </c>
    </row>
    <row r="27" spans="1:4" x14ac:dyDescent="0.25">
      <c r="A27" s="63"/>
      <c r="B27" s="63" t="s">
        <v>141</v>
      </c>
      <c r="C27" s="66">
        <v>4273</v>
      </c>
      <c r="D27" s="66">
        <v>4029</v>
      </c>
    </row>
    <row r="28" spans="1:4" x14ac:dyDescent="0.25">
      <c r="A28" s="87" t="s">
        <v>142</v>
      </c>
      <c r="B28" s="87"/>
      <c r="C28" s="65">
        <f>C29+C30+C31</f>
        <v>161311</v>
      </c>
      <c r="D28" s="65">
        <v>90071</v>
      </c>
    </row>
    <row r="29" spans="1:4" x14ac:dyDescent="0.25">
      <c r="A29" s="63"/>
      <c r="B29" s="63" t="s">
        <v>143</v>
      </c>
      <c r="C29" s="66">
        <v>159935</v>
      </c>
      <c r="D29" s="66">
        <v>88992</v>
      </c>
    </row>
    <row r="30" spans="1:4" x14ac:dyDescent="0.25">
      <c r="A30" s="63"/>
      <c r="B30" s="63" t="s">
        <v>144</v>
      </c>
      <c r="C30" s="67">
        <v>42</v>
      </c>
      <c r="D30" s="67">
        <v>41</v>
      </c>
    </row>
    <row r="31" spans="1:4" x14ac:dyDescent="0.25">
      <c r="A31" s="63"/>
      <c r="B31" s="63" t="s">
        <v>145</v>
      </c>
      <c r="C31" s="66">
        <v>1334</v>
      </c>
      <c r="D31" s="66">
        <v>1038</v>
      </c>
    </row>
    <row r="32" spans="1:4" x14ac:dyDescent="0.25">
      <c r="A32" s="87" t="s">
        <v>146</v>
      </c>
      <c r="B32" s="87"/>
      <c r="C32" s="73">
        <f>C33</f>
        <v>672</v>
      </c>
      <c r="D32" s="73">
        <v>772</v>
      </c>
    </row>
    <row r="33" spans="1:4" x14ac:dyDescent="0.25">
      <c r="A33" s="63"/>
      <c r="B33" s="63" t="s">
        <v>147</v>
      </c>
      <c r="C33" s="67">
        <v>672</v>
      </c>
      <c r="D33" s="67">
        <v>772</v>
      </c>
    </row>
    <row r="34" spans="1:4" x14ac:dyDescent="0.25">
      <c r="A34" s="87" t="s">
        <v>148</v>
      </c>
      <c r="B34" s="87"/>
      <c r="C34" s="65">
        <f>C35+C36</f>
        <v>139854</v>
      </c>
      <c r="D34" s="65">
        <v>89067</v>
      </c>
    </row>
    <row r="35" spans="1:4" x14ac:dyDescent="0.25">
      <c r="A35" s="63"/>
      <c r="B35" s="63" t="s">
        <v>149</v>
      </c>
      <c r="C35" s="66">
        <v>9359</v>
      </c>
      <c r="D35" s="66">
        <v>5982</v>
      </c>
    </row>
    <row r="36" spans="1:4" x14ac:dyDescent="0.25">
      <c r="A36" s="63"/>
      <c r="B36" s="63" t="s">
        <v>150</v>
      </c>
      <c r="C36" s="66">
        <v>130495</v>
      </c>
      <c r="D36" s="66">
        <v>83085</v>
      </c>
    </row>
    <row r="37" spans="1:4" ht="15.75" thickBot="1" x14ac:dyDescent="0.3">
      <c r="A37" s="74"/>
      <c r="B37" s="74"/>
      <c r="C37" s="75"/>
      <c r="D37" s="75"/>
    </row>
  </sheetData>
  <mergeCells count="13">
    <mergeCell ref="A32:B32"/>
    <mergeCell ref="A34:B34"/>
    <mergeCell ref="A28:B28"/>
    <mergeCell ref="A19:B19"/>
    <mergeCell ref="A22:B22"/>
    <mergeCell ref="A24:B24"/>
    <mergeCell ref="A1:B1"/>
    <mergeCell ref="A2:B2"/>
    <mergeCell ref="A14:B14"/>
    <mergeCell ref="A15:B15"/>
    <mergeCell ref="A17:B17"/>
    <mergeCell ref="A8:B8"/>
    <mergeCell ref="A11:B1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Balanço</vt:lpstr>
      <vt:lpstr>DR</vt:lpstr>
      <vt:lpstr>DRA</vt:lpstr>
      <vt:lpstr>DMPL</vt:lpstr>
      <vt:lpstr>DFC</vt:lpstr>
      <vt:lpstr>DVA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Guarnieri</dc:creator>
  <cp:lastModifiedBy>ANDRE ANTONIO GUARNIERI</cp:lastModifiedBy>
  <dcterms:created xsi:type="dcterms:W3CDTF">2020-06-01T17:09:21Z</dcterms:created>
  <dcterms:modified xsi:type="dcterms:W3CDTF">2021-08-26T12:15:02Z</dcterms:modified>
</cp:coreProperties>
</file>