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FECHAMENTO\DF'S BRDE\31122020\Passos finais\Publicar\"/>
    </mc:Choice>
  </mc:AlternateContent>
  <xr:revisionPtr revIDLastSave="0" documentId="13_ncr:1_{766432C8-9675-419E-9619-AE094B563515}" xr6:coauthVersionLast="36" xr6:coauthVersionMax="45" xr10:uidLastSave="{00000000-0000-0000-0000-000000000000}"/>
  <bookViews>
    <workbookView xWindow="28680" yWindow="2490" windowWidth="21840" windowHeight="13140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4" l="1"/>
  <c r="I2" i="1" l="1"/>
  <c r="H2" i="1"/>
  <c r="F36" i="6" l="1"/>
  <c r="E23" i="3" l="1"/>
  <c r="J23" i="3"/>
  <c r="J22" i="3"/>
  <c r="E21" i="3"/>
  <c r="G27" i="6" l="1"/>
  <c r="D27" i="6"/>
  <c r="G30" i="6"/>
  <c r="C34" i="6" l="1"/>
  <c r="G36" i="6"/>
  <c r="D36" i="6"/>
  <c r="C36" i="6"/>
  <c r="G34" i="6"/>
  <c r="F34" i="6"/>
  <c r="D34" i="6"/>
  <c r="F30" i="6"/>
  <c r="D30" i="6"/>
  <c r="C30" i="6"/>
  <c r="G26" i="6"/>
  <c r="F26" i="6"/>
  <c r="D26" i="6"/>
  <c r="C26" i="6"/>
  <c r="G13" i="6"/>
  <c r="F13" i="6"/>
  <c r="D13" i="6"/>
  <c r="C13" i="6"/>
  <c r="G10" i="6"/>
  <c r="F10" i="6"/>
  <c r="D10" i="6"/>
  <c r="C10" i="6"/>
  <c r="G4" i="6"/>
  <c r="F4" i="6"/>
  <c r="D4" i="6"/>
  <c r="C4" i="6"/>
  <c r="G44" i="4"/>
  <c r="F44" i="4"/>
  <c r="G37" i="4"/>
  <c r="F37" i="4"/>
  <c r="G23" i="4"/>
  <c r="F23" i="4"/>
  <c r="G17" i="4"/>
  <c r="F17" i="4"/>
  <c r="G4" i="4"/>
  <c r="F4" i="4"/>
  <c r="L4" i="3"/>
  <c r="L5" i="3"/>
  <c r="L6" i="3"/>
  <c r="L7" i="3"/>
  <c r="L8" i="3"/>
  <c r="L3" i="3"/>
  <c r="L10" i="3"/>
  <c r="L11" i="3"/>
  <c r="L12" i="3"/>
  <c r="L13" i="3"/>
  <c r="L14" i="3"/>
  <c r="L15" i="3"/>
  <c r="L18" i="3"/>
  <c r="F24" i="6" l="1"/>
  <c r="D17" i="6"/>
  <c r="D21" i="6" s="1"/>
  <c r="F17" i="6"/>
  <c r="F21" i="6" s="1"/>
  <c r="G24" i="6"/>
  <c r="C17" i="6"/>
  <c r="C21" i="6" s="1"/>
  <c r="G17" i="6"/>
  <c r="G21" i="6" s="1"/>
  <c r="D24" i="6"/>
  <c r="C24" i="6"/>
  <c r="G31" i="4"/>
  <c r="G39" i="4" s="1"/>
  <c r="G46" i="4" s="1"/>
  <c r="F31" i="4"/>
  <c r="F39" i="4" s="1"/>
  <c r="F46" i="4" s="1"/>
  <c r="J31" i="3"/>
  <c r="F31" i="3"/>
  <c r="E31" i="3"/>
  <c r="C31" i="3"/>
  <c r="B31" i="3"/>
  <c r="L30" i="3"/>
  <c r="L29" i="3"/>
  <c r="L28" i="3"/>
  <c r="L27" i="3"/>
  <c r="H31" i="3"/>
  <c r="L25" i="3"/>
  <c r="J24" i="3"/>
  <c r="H24" i="3"/>
  <c r="F24" i="3"/>
  <c r="E24" i="3"/>
  <c r="C24" i="3"/>
  <c r="B24" i="3"/>
  <c r="L23" i="3"/>
  <c r="L22" i="3"/>
  <c r="L21" i="3"/>
  <c r="L20" i="3"/>
  <c r="L19" i="3"/>
  <c r="H11" i="5"/>
  <c r="G11" i="5"/>
  <c r="H6" i="5"/>
  <c r="G6" i="5"/>
  <c r="H32" i="2"/>
  <c r="G32" i="2"/>
  <c r="H21" i="2"/>
  <c r="G21" i="2"/>
  <c r="G16" i="2"/>
  <c r="H16" i="2"/>
  <c r="H13" i="2"/>
  <c r="G13" i="2"/>
  <c r="H7" i="2"/>
  <c r="G7" i="2"/>
  <c r="H3" i="2"/>
  <c r="G3" i="2"/>
  <c r="L24" i="3" l="1"/>
  <c r="H11" i="2"/>
  <c r="H26" i="2" s="1"/>
  <c r="H30" i="2" s="1"/>
  <c r="H37" i="2" s="1"/>
  <c r="H3" i="5" s="1"/>
  <c r="L26" i="3"/>
  <c r="L31" i="3" s="1"/>
  <c r="G15" i="5"/>
  <c r="H15" i="5"/>
  <c r="G11" i="2"/>
  <c r="G26" i="2" s="1"/>
  <c r="G30" i="2" s="1"/>
  <c r="G37" i="2" s="1"/>
  <c r="G3" i="5" s="1"/>
  <c r="H17" i="5" l="1"/>
  <c r="G17" i="5"/>
  <c r="D10" i="1"/>
  <c r="C10" i="1"/>
  <c r="C44" i="4" l="1"/>
  <c r="C4" i="4"/>
  <c r="H11" i="1" l="1"/>
  <c r="D4" i="4" l="1"/>
  <c r="E11" i="5" l="1"/>
  <c r="D11" i="5"/>
  <c r="E6" i="5"/>
  <c r="D6" i="5"/>
  <c r="E15" i="5" l="1"/>
  <c r="D15" i="5"/>
  <c r="D44" i="4"/>
  <c r="C37" i="4"/>
  <c r="D37" i="4"/>
  <c r="C17" i="4"/>
  <c r="C23" i="4"/>
  <c r="D23" i="4"/>
  <c r="D17" i="4"/>
  <c r="D31" i="4" l="1"/>
  <c r="D39" i="4" s="1"/>
  <c r="D46" i="4" s="1"/>
  <c r="C31" i="4"/>
  <c r="C39" i="4" s="1"/>
  <c r="C46" i="4" s="1"/>
  <c r="C16" i="3" l="1"/>
  <c r="C9" i="3"/>
  <c r="J16" i="3" l="1"/>
  <c r="H16" i="3"/>
  <c r="F16" i="3"/>
  <c r="E16" i="3"/>
  <c r="B16" i="3"/>
  <c r="J9" i="3"/>
  <c r="H9" i="3"/>
  <c r="F9" i="3"/>
  <c r="E9" i="3"/>
  <c r="B9" i="3"/>
  <c r="L16" i="3" l="1"/>
  <c r="L9" i="3"/>
  <c r="E32" i="2"/>
  <c r="D32" i="2"/>
  <c r="E21" i="2"/>
  <c r="D21" i="2"/>
  <c r="E16" i="2"/>
  <c r="D16" i="2"/>
  <c r="E13" i="2"/>
  <c r="D13" i="2"/>
  <c r="E7" i="2"/>
  <c r="D7" i="2"/>
  <c r="E3" i="2"/>
  <c r="D3" i="2"/>
  <c r="D22" i="1"/>
  <c r="C22" i="1"/>
  <c r="I21" i="1"/>
  <c r="H21" i="1"/>
  <c r="D19" i="1"/>
  <c r="C19" i="1"/>
  <c r="I11" i="1"/>
  <c r="I6" i="1"/>
  <c r="H6" i="1"/>
  <c r="D3" i="1"/>
  <c r="C3" i="1"/>
  <c r="E11" i="2" l="1"/>
  <c r="E26" i="2" s="1"/>
  <c r="E30" i="2" s="1"/>
  <c r="E37" i="2" s="1"/>
  <c r="E3" i="5" s="1"/>
  <c r="E17" i="5" s="1"/>
  <c r="H26" i="1"/>
  <c r="C26" i="1"/>
  <c r="D11" i="2"/>
  <c r="D26" i="2" s="1"/>
  <c r="D30" i="2" s="1"/>
  <c r="D37" i="2" s="1"/>
  <c r="D3" i="5" s="1"/>
  <c r="D17" i="5" s="1"/>
  <c r="I26" i="1"/>
  <c r="D26" i="1"/>
  <c r="H28" i="1" l="1"/>
  <c r="I28" i="1"/>
</calcChain>
</file>

<file path=xl/sharedStrings.xml><?xml version="1.0" encoding="utf-8"?>
<sst xmlns="http://schemas.openxmlformats.org/spreadsheetml/2006/main" count="205" uniqueCount="167">
  <si>
    <t>ATIVO</t>
  </si>
  <si>
    <t>PASSIVO</t>
  </si>
  <si>
    <t>Instrumentos Financeiros</t>
  </si>
  <si>
    <t>Operações de Crédito</t>
  </si>
  <si>
    <t>Outras Obrigações</t>
  </si>
  <si>
    <t>Devedores por Compra de Valores e Bens</t>
  </si>
  <si>
    <t xml:space="preserve">   Fundos Financeiros e de Desenvolvimento</t>
  </si>
  <si>
    <t>Avais e Fianças Honrados</t>
  </si>
  <si>
    <t xml:space="preserve">   Impostos e Contribuições sobre o Lucro</t>
  </si>
  <si>
    <t>(-) Provisões por Perdas Esperadas Associadas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</si>
  <si>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</si>
  <si>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</si>
  <si>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</si>
  <si>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</si>
  <si>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</si>
  <si>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</si>
  <si>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</si>
  <si>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</si>
  <si>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</si>
  <si>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</si>
  <si>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 xml:space="preserve">Bens Não Destinados a Uso </t>
  </si>
  <si>
    <t>Passivo Atuarial</t>
  </si>
  <si>
    <t>Obrigações Fiscais Diferidas</t>
  </si>
  <si>
    <t>Créditos Tributários</t>
  </si>
  <si>
    <t>Investimentos</t>
  </si>
  <si>
    <t>RESULTADOS DE EXERCÍCIOS FUTUROS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</si>
  <si>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</si>
  <si>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</si>
  <si>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</si>
  <si>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</si>
  <si>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</si>
  <si>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</si>
  <si>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</si>
  <si>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Reservas de Capital</t>
  </si>
  <si>
    <t>(-)Amortização Acumulada</t>
  </si>
  <si>
    <t>Outros Resultados Abrangentes</t>
  </si>
  <si>
    <t>TOTAL DO ATIVO</t>
  </si>
  <si>
    <t>TOTAL DO PASSIVO</t>
  </si>
  <si>
    <t>Nota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</si>
  <si>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</si>
  <si>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</si>
  <si>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</si>
  <si>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</si>
  <si>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Provisão para perdas associadas ao risco de crédito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</si>
  <si>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</si>
  <si>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</si>
  <si>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</si>
  <si>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</si>
  <si>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</si>
  <si>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</si>
  <si>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</si>
  <si>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</si>
  <si>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</si>
  <si>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</si>
  <si>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</si>
  <si>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</si>
  <si>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</si>
  <si>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não Operacional</t>
  </si>
  <si>
    <t>Resultado Antes dos Tributos e Participações</t>
  </si>
  <si>
    <t>Corrente</t>
  </si>
  <si>
    <t>Diferido</t>
  </si>
  <si>
    <t>Participações no Lucro</t>
  </si>
  <si>
    <t>Resultado Líquido</t>
  </si>
  <si>
    <t>Resultado Líquido por Ação</t>
  </si>
  <si>
    <t>Outros resultados</t>
  </si>
  <si>
    <t>Lucros</t>
  </si>
  <si>
    <t>Fundo regimental</t>
  </si>
  <si>
    <t>Outros</t>
  </si>
  <si>
    <t>abrangentes</t>
  </si>
  <si>
    <t>Acumulados</t>
  </si>
  <si>
    <t>Total</t>
  </si>
  <si>
    <t>Ajustes de títulos disponíveis para venda</t>
  </si>
  <si>
    <t>Ajuste reavaliação benefícios pós-emprego</t>
  </si>
  <si>
    <t>Aumento de capital</t>
  </si>
  <si>
    <t>Lucro líquido do semestre</t>
  </si>
  <si>
    <t>Constituição de reservas</t>
  </si>
  <si>
    <t>Saldos em 01/01/2019</t>
  </si>
  <si>
    <t>Saldos em 01/01/2020</t>
  </si>
  <si>
    <t>Capital</t>
  </si>
  <si>
    <t>Aumento de Capital</t>
  </si>
  <si>
    <t>Fluxo de caixa das atividades operacionais</t>
  </si>
  <si>
    <t>Ajuste por:</t>
  </si>
  <si>
    <t>Depreciação e amortização</t>
  </si>
  <si>
    <t>(Ganhos) / perdas de capital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</si>
  <si>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</si>
  <si>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</si>
  <si>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</si>
  <si>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</si>
  <si>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Redução / (aumento) de ativos operacionais</t>
  </si>
  <si>
    <t>Títulos e valores mobiliários</t>
  </si>
  <si>
    <t>Operações de crédito</t>
  </si>
  <si>
    <t>Aumento / (redução) de passivos operacionais</t>
  </si>
  <si>
    <t>Obrigações por repasse e empréstimos</t>
  </si>
  <si>
    <t>Outras obrigações</t>
  </si>
  <si>
    <t>Imposto de renda e contribuição social pagos</t>
  </si>
  <si>
    <t>Resultado de exercícios futuros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</si>
  <si>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</si>
  <si>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</si>
  <si>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</si>
  <si>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</si>
  <si>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</si>
  <si>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</si>
  <si>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</si>
  <si>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</si>
  <si>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Saldo de caixa e equivalente de caixa no início do período</t>
  </si>
  <si>
    <t>Saldo de caixa e equivalente de caixa no fim do período</t>
  </si>
  <si>
    <t>Ajustes em avaliação patrimonial</t>
  </si>
  <si>
    <t>Créditos tributários</t>
  </si>
  <si>
    <t>ao Risco de Crédito</t>
  </si>
  <si>
    <t>Ativos financeiros disponíveis para venda</t>
  </si>
  <si>
    <t>Variação ao valor justo</t>
  </si>
  <si>
    <t>Efeito tributário</t>
  </si>
  <si>
    <t>Total de outros resultados abrangentes</t>
  </si>
  <si>
    <t>Resultado abrangente do período</t>
  </si>
  <si>
    <t>Remensuração das obrigações</t>
  </si>
  <si>
    <t>Benefício pós-emprego</t>
  </si>
  <si>
    <t>Imposto de Renda e Contribuição Social</t>
  </si>
  <si>
    <t>Lucro líquido do semestre ajustado</t>
  </si>
  <si>
    <t>Imposto de renda e contribuição social diferidos</t>
  </si>
  <si>
    <t>Passivo atuarial e obrigações fiscais diferidas</t>
  </si>
  <si>
    <t>Outros instrumentos financeiros</t>
  </si>
  <si>
    <t>Instrumentos financeiros</t>
  </si>
  <si>
    <t xml:space="preserve">   Obrigações por repasses do País</t>
  </si>
  <si>
    <t xml:space="preserve">   Obrigações por repasses do Exterior</t>
  </si>
  <si>
    <t>(-) Provisão para redução ao valor recuperável</t>
  </si>
  <si>
    <t xml:space="preserve">    de bens não destinado ao uso</t>
  </si>
  <si>
    <t>Provisão para perdas prováveis de outros ativos</t>
  </si>
  <si>
    <t>Itens que podem ser reclassificados para o resultado</t>
  </si>
  <si>
    <t>Itens que não podem ser reclassificados para o resultado</t>
  </si>
  <si>
    <t>2º SEMESTRE</t>
  </si>
  <si>
    <t>EXERCÍCIO</t>
  </si>
  <si>
    <t>Saldos em 31/12/2019</t>
  </si>
  <si>
    <t>Saldos em 31/12/2020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</si>
  <si>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</si>
  <si>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</si>
  <si>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</si>
  <si>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</si>
  <si>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</si>
  <si>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</si>
  <si>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</si>
  <si>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</si>
  <si>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</si>
  <si>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</si>
  <si>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</si>
  <si>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</si>
  <si>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</si>
  <si>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</si>
  <si>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</si>
  <si>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</si>
  <si>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</si>
  <si>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</si>
  <si>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</si>
  <si>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</si>
  <si>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</si>
  <si>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Remuneração de capitais próprios</t>
  </si>
  <si>
    <t>Participação no resultado</t>
  </si>
  <si>
    <t>Lucros retidos no exercício</t>
  </si>
  <si>
    <t>Alienação de investimentos</t>
  </si>
  <si>
    <t>(reapresentação)</t>
  </si>
  <si>
    <t>Saldos em 01/07/2019</t>
  </si>
  <si>
    <t>Saldos em 01/07/2020</t>
  </si>
  <si>
    <t>Aluguéis</t>
  </si>
  <si>
    <t>Materiais, energia e ouros</t>
  </si>
  <si>
    <t>Disponibilidades</t>
  </si>
  <si>
    <t>Ajuste a valor de mercado - ativos e passivos</t>
  </si>
  <si>
    <t>Títulos e Valores Mobiliários e Derivativos</t>
  </si>
  <si>
    <t xml:space="preserve">   Obrigações por empréstimos no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</si>
</sst>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sz val="10"/>
      <color theme="1"/>
      <name val="72"/>
      <family val="2"/>
    </font>
    <font>
      <b/>
      <sz val="10"/>
      <color theme="1"/>
      <name val="72"/>
      <family val="2"/>
    </font>
    <font>
      <sz val="11"/>
      <color theme="1"/>
      <name val="72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/>
      <right/>
      <top style="thick">
        <color rgb="FFD9D9D9"/>
      </top>
      <bottom/>
      <diagonal/>
    </border>
    <border>
      <left/>
      <right/>
      <top/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164" fontId="2" fillId="0" borderId="12" xfId="0" applyNumberFormat="1" applyFont="1" applyBorder="1" applyAlignment="1">
      <alignment horizontal="right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6" borderId="0" xfId="0" applyFont="1" applyFill="1"/>
    <xf numFmtId="0" fontId="5" fillId="0" borderId="0" xfId="0" applyFont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6" borderId="0" xfId="0" applyFont="1" applyFill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164" fontId="6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6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/>
    <xf numFmtId="0" fontId="4" fillId="6" borderId="11" xfId="0" applyFont="1" applyFill="1" applyBorder="1"/>
    <xf numFmtId="0" fontId="5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5" fillId="3" borderId="5" xfId="0" applyNumberFormat="1" applyFont="1" applyFill="1" applyBorder="1" applyAlignment="1">
      <alignment vertical="center" wrapText="1"/>
    </xf>
    <xf numFmtId="164" fontId="5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5" borderId="6" xfId="0" applyNumberFormat="1" applyFont="1" applyFill="1" applyBorder="1" applyAlignment="1">
      <alignment vertical="center" wrapText="1"/>
    </xf>
    <xf numFmtId="0" fontId="4" fillId="8" borderId="16" xfId="0" applyFont="1" applyFill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164" fontId="5" fillId="4" borderId="13" xfId="0" applyNumberFormat="1" applyFont="1" applyFill="1" applyBorder="1" applyAlignment="1">
      <alignment horizontal="right" vertical="center" wrapText="1"/>
    </xf>
    <xf numFmtId="164" fontId="4" fillId="8" borderId="16" xfId="0" applyNumberFormat="1" applyFont="1" applyFill="1" applyBorder="1"/>
    <xf numFmtId="164" fontId="5" fillId="4" borderId="0" xfId="0" applyNumberFormat="1" applyFont="1" applyFill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5" fillId="5" borderId="14" xfId="0" applyNumberFormat="1" applyFont="1" applyFill="1" applyBorder="1" applyAlignment="1">
      <alignment horizontal="right" vertical="center" wrapText="1"/>
    </xf>
    <xf numFmtId="0" fontId="5" fillId="0" borderId="14" xfId="0" applyFont="1" applyBorder="1" applyAlignment="1">
      <alignment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workbookViewId="0">
      <selection activeCell="A28" sqref="A28:XFD1048576"/>
    </sheetView>
  </sheetViews>
  <sheetFormatPr defaultColWidth="0" defaultRowHeight="14" zeroHeight="1" x14ac:dyDescent="0.3"/>
  <cols>
    <col min="1" max="1" width="2.54296875" style="57" customWidth="1"/>
    <col min="2" max="2" width="42.453125" style="57" customWidth="1"/>
    <col min="3" max="4" width="15.7265625" style="57" customWidth="1"/>
    <col min="5" max="5" width="2.7265625" style="57" customWidth="1"/>
    <col min="6" max="6" width="2.54296875" style="57" customWidth="1"/>
    <col min="7" max="7" width="43.54296875" style="57" customWidth="1"/>
    <col min="8" max="9" width="15.7265625" style="57" customWidth="1"/>
    <col min="10" max="10" width="10.1796875" style="57" hidden="1"/>
    <col min="11" max="16384" width="9.1796875" style="57" hidden="1"/>
  </cols>
  <sheetData>
    <row r="1" spans="1:10" s="46" customFormat="1" ht="20.149999999999999" customHeight="1" thickBot="1" x14ac:dyDescent="0.4">
      <c r="A1" s="43" t="s">
        <v>0</v>
      </c>
      <c r="B1" s="43"/>
      <c r="C1" s="44">
        <v>44196</v>
      </c>
      <c r="D1" s="44">
        <v>43830</v>
      </c>
      <c r="E1" s="43"/>
      <c r="F1" s="43" t="s">
        <v>1</v>
      </c>
      <c r="G1" s="43"/>
      <c r="H1" s="44">
        <v>44196</v>
      </c>
      <c r="I1" s="44">
        <v>43830</v>
      </c>
      <c r="J1" s="45"/>
    </row>
    <row r="2" spans="1:10" s="46" customFormat="1" ht="20.149999999999999" customHeight="1" x14ac:dyDescent="0.35">
      <c r="A2" s="46" t="s">
        <v>163</v>
      </c>
      <c r="C2" s="47">
        <v>583436</v>
      </c>
      <c r="D2" s="47">
        <v>587863</v>
      </c>
      <c r="F2" s="48" t="s">
        <v>121</v>
      </c>
      <c r="G2" s="49"/>
      <c r="H2" s="50">
        <f>H3+H5+H4</f>
        <v>12414358</v>
      </c>
      <c r="I2" s="50">
        <f>I3+I5+I4</f>
        <v>13063036</v>
      </c>
      <c r="J2" s="45"/>
    </row>
    <row r="3" spans="1:10" s="46" customFormat="1" ht="20.149999999999999" customHeight="1" x14ac:dyDescent="0.35">
      <c r="A3" s="46" t="s">
        <v>2</v>
      </c>
      <c r="C3" s="47">
        <f>SUM(C4:C7)</f>
        <v>15851873</v>
      </c>
      <c r="D3" s="47">
        <f>SUM(D4:D7)</f>
        <v>16000904</v>
      </c>
      <c r="F3" s="51"/>
      <c r="G3" s="51" t="s">
        <v>166</v>
      </c>
      <c r="H3" s="52">
        <v>65448</v>
      </c>
      <c r="I3" s="52">
        <v>0</v>
      </c>
      <c r="J3" s="45"/>
    </row>
    <row r="4" spans="1:10" s="51" customFormat="1" ht="20.149999999999999" customHeight="1" x14ac:dyDescent="0.35">
      <c r="B4" s="51" t="s">
        <v>165</v>
      </c>
      <c r="C4" s="53">
        <v>2242751</v>
      </c>
      <c r="D4" s="53">
        <v>2477195</v>
      </c>
      <c r="E4" s="46"/>
      <c r="G4" s="51" t="s">
        <v>122</v>
      </c>
      <c r="H4" s="52">
        <v>12032528</v>
      </c>
      <c r="I4" s="52">
        <v>12925987</v>
      </c>
      <c r="J4" s="54"/>
    </row>
    <row r="5" spans="1:10" s="51" customFormat="1" ht="20.149999999999999" customHeight="1" x14ac:dyDescent="0.35">
      <c r="B5" s="51" t="s">
        <v>3</v>
      </c>
      <c r="C5" s="53">
        <v>13575737</v>
      </c>
      <c r="D5" s="53">
        <v>13497209</v>
      </c>
      <c r="G5" s="51" t="s">
        <v>123</v>
      </c>
      <c r="H5" s="52">
        <v>316382</v>
      </c>
      <c r="I5" s="52">
        <v>137049</v>
      </c>
      <c r="J5" s="54"/>
    </row>
    <row r="6" spans="1:10" s="51" customFormat="1" ht="20.149999999999999" customHeight="1" x14ac:dyDescent="0.35">
      <c r="B6" s="51" t="s">
        <v>5</v>
      </c>
      <c r="C6" s="53">
        <v>30542</v>
      </c>
      <c r="D6" s="53">
        <v>23709</v>
      </c>
      <c r="F6" s="46" t="s">
        <v>4</v>
      </c>
      <c r="H6" s="50">
        <f>SUM(H7:H10)</f>
        <v>660175</v>
      </c>
      <c r="I6" s="50">
        <f>SUM(I7:I10)</f>
        <v>398311</v>
      </c>
      <c r="J6" s="54"/>
    </row>
    <row r="7" spans="1:10" s="51" customFormat="1" ht="20.149999999999999" customHeight="1" x14ac:dyDescent="0.35">
      <c r="B7" s="51" t="s">
        <v>7</v>
      </c>
      <c r="C7" s="53">
        <v>2843</v>
      </c>
      <c r="D7" s="53">
        <v>2791</v>
      </c>
      <c r="G7" s="51" t="s">
        <v>6</v>
      </c>
      <c r="H7" s="52">
        <v>493078</v>
      </c>
      <c r="I7" s="52">
        <v>329102</v>
      </c>
      <c r="J7" s="45"/>
    </row>
    <row r="8" spans="1:10" s="46" customFormat="1" ht="19.5" customHeight="1" x14ac:dyDescent="0.35">
      <c r="A8" s="46" t="s">
        <v>9</v>
      </c>
      <c r="C8" s="47"/>
      <c r="D8" s="47"/>
      <c r="F8" s="51"/>
      <c r="G8" s="51" t="s">
        <v>8</v>
      </c>
      <c r="H8" s="52">
        <v>130141</v>
      </c>
      <c r="I8" s="52">
        <v>23885</v>
      </c>
      <c r="J8" s="45"/>
    </row>
    <row r="9" spans="1:10" s="46" customFormat="1" ht="19.5" customHeight="1" x14ac:dyDescent="0.35">
      <c r="B9" s="46" t="s">
        <v>108</v>
      </c>
      <c r="C9" s="47">
        <v>-358077</v>
      </c>
      <c r="D9" s="47">
        <v>-316991</v>
      </c>
      <c r="F9" s="51"/>
      <c r="G9" s="51" t="s">
        <v>10</v>
      </c>
      <c r="H9" s="52">
        <v>8928</v>
      </c>
      <c r="I9" s="52">
        <v>8725</v>
      </c>
      <c r="J9" s="45"/>
    </row>
    <row r="10" spans="1:10" s="46" customFormat="1" ht="20.149999999999999" customHeight="1" x14ac:dyDescent="0.35">
      <c r="A10" s="46" t="s">
        <v>12</v>
      </c>
      <c r="C10" s="47">
        <f>SUM(C11:C16)</f>
        <v>196468</v>
      </c>
      <c r="D10" s="47">
        <f>SUM(D11:D16)</f>
        <v>206256</v>
      </c>
      <c r="F10" s="51"/>
      <c r="G10" s="51" t="s">
        <v>11</v>
      </c>
      <c r="H10" s="52">
        <v>28028</v>
      </c>
      <c r="I10" s="52">
        <v>36599</v>
      </c>
      <c r="J10" s="54"/>
    </row>
    <row r="11" spans="1:10" s="51" customFormat="1" ht="20.149999999999999" customHeight="1" x14ac:dyDescent="0.35">
      <c r="B11" s="51" t="s">
        <v>14</v>
      </c>
      <c r="C11" s="53">
        <v>7578</v>
      </c>
      <c r="D11" s="53">
        <v>7942</v>
      </c>
      <c r="F11" s="46" t="s">
        <v>13</v>
      </c>
      <c r="H11" s="50">
        <f>SUM(H12:H14)</f>
        <v>145104</v>
      </c>
      <c r="I11" s="50">
        <f>SUM(I12:I14)</f>
        <v>160816</v>
      </c>
      <c r="J11" s="54"/>
    </row>
    <row r="12" spans="1:10" s="51" customFormat="1" ht="20.149999999999999" customHeight="1" x14ac:dyDescent="0.35">
      <c r="B12" s="51" t="s">
        <v>16</v>
      </c>
      <c r="C12" s="53">
        <v>91330</v>
      </c>
      <c r="D12" s="53">
        <v>104450</v>
      </c>
      <c r="F12" s="46"/>
      <c r="G12" s="51" t="s">
        <v>15</v>
      </c>
      <c r="H12" s="52">
        <v>103616</v>
      </c>
      <c r="I12" s="52">
        <v>114054</v>
      </c>
      <c r="J12" s="54"/>
    </row>
    <row r="13" spans="1:10" s="51" customFormat="1" ht="20.149999999999999" customHeight="1" x14ac:dyDescent="0.35">
      <c r="B13" s="51" t="s">
        <v>18</v>
      </c>
      <c r="C13" s="53">
        <v>31606</v>
      </c>
      <c r="D13" s="53">
        <v>28721</v>
      </c>
      <c r="G13" s="51" t="s">
        <v>17</v>
      </c>
      <c r="H13" s="52">
        <v>16047</v>
      </c>
      <c r="I13" s="52">
        <v>23810</v>
      </c>
      <c r="J13" s="54"/>
    </row>
    <row r="14" spans="1:10" s="51" customFormat="1" ht="20.149999999999999" customHeight="1" x14ac:dyDescent="0.35">
      <c r="B14" s="51" t="s">
        <v>20</v>
      </c>
      <c r="C14" s="53">
        <v>66786</v>
      </c>
      <c r="D14" s="53">
        <v>71840</v>
      </c>
      <c r="G14" s="51" t="s">
        <v>19</v>
      </c>
      <c r="H14" s="52">
        <v>25441</v>
      </c>
      <c r="I14" s="52">
        <v>22952</v>
      </c>
      <c r="J14" s="54"/>
    </row>
    <row r="15" spans="1:10" s="51" customFormat="1" ht="20.149999999999999" customHeight="1" x14ac:dyDescent="0.35">
      <c r="B15" s="51" t="s">
        <v>124</v>
      </c>
      <c r="C15" s="53"/>
      <c r="D15" s="53"/>
      <c r="F15" s="46" t="s">
        <v>21</v>
      </c>
      <c r="H15" s="50">
        <v>263348</v>
      </c>
      <c r="I15" s="50">
        <v>263329</v>
      </c>
      <c r="J15" s="54"/>
    </row>
    <row r="16" spans="1:10" s="51" customFormat="1" ht="20.149999999999999" customHeight="1" x14ac:dyDescent="0.35">
      <c r="B16" s="51" t="s">
        <v>125</v>
      </c>
      <c r="C16" s="53">
        <v>-832</v>
      </c>
      <c r="D16" s="53">
        <v>-6697</v>
      </c>
      <c r="F16" s="46" t="s">
        <v>22</v>
      </c>
      <c r="G16" s="46"/>
      <c r="H16" s="50">
        <v>66487</v>
      </c>
      <c r="I16" s="50">
        <v>93127</v>
      </c>
      <c r="J16" s="54"/>
    </row>
    <row r="17" spans="1:10" s="51" customFormat="1" ht="20.149999999999999" customHeight="1" x14ac:dyDescent="0.35">
      <c r="A17" s="46" t="s">
        <v>23</v>
      </c>
      <c r="B17" s="46"/>
      <c r="C17" s="47">
        <v>321862</v>
      </c>
      <c r="D17" s="47">
        <v>339795</v>
      </c>
      <c r="F17" s="46"/>
      <c r="G17" s="46"/>
      <c r="H17" s="50"/>
      <c r="I17" s="50"/>
      <c r="J17" s="54"/>
    </row>
    <row r="18" spans="1:10" s="51" customFormat="1" ht="20.149999999999999" customHeight="1" x14ac:dyDescent="0.35">
      <c r="A18" s="46" t="s">
        <v>24</v>
      </c>
      <c r="B18" s="46"/>
      <c r="C18" s="47">
        <v>602</v>
      </c>
      <c r="D18" s="47">
        <v>602</v>
      </c>
      <c r="F18" s="46" t="s">
        <v>25</v>
      </c>
      <c r="H18" s="50">
        <v>2628</v>
      </c>
      <c r="I18" s="50">
        <v>6176</v>
      </c>
      <c r="J18" s="45"/>
    </row>
    <row r="19" spans="1:10" s="51" customFormat="1" ht="20.149999999999999" customHeight="1" x14ac:dyDescent="0.35">
      <c r="A19" s="46" t="s">
        <v>26</v>
      </c>
      <c r="B19" s="46"/>
      <c r="C19" s="47">
        <f>C20+C21</f>
        <v>40131</v>
      </c>
      <c r="D19" s="47">
        <f>D20+D21</f>
        <v>38680</v>
      </c>
      <c r="F19" s="46"/>
      <c r="H19" s="52"/>
      <c r="I19" s="52"/>
      <c r="J19" s="54"/>
    </row>
    <row r="20" spans="1:10" s="51" customFormat="1" ht="20.149999999999999" customHeight="1" x14ac:dyDescent="0.35">
      <c r="B20" s="51" t="s">
        <v>27</v>
      </c>
      <c r="C20" s="53">
        <v>68288</v>
      </c>
      <c r="D20" s="53">
        <v>66485</v>
      </c>
      <c r="H20" s="52"/>
      <c r="I20" s="52"/>
      <c r="J20" s="54"/>
    </row>
    <row r="21" spans="1:10" s="51" customFormat="1" ht="20.149999999999999" customHeight="1" x14ac:dyDescent="0.35">
      <c r="B21" s="51" t="s">
        <v>28</v>
      </c>
      <c r="C21" s="53">
        <v>-28157</v>
      </c>
      <c r="D21" s="53">
        <v>-27805</v>
      </c>
      <c r="F21" s="46" t="s">
        <v>29</v>
      </c>
      <c r="H21" s="50">
        <f>SUM(H22:H24)</f>
        <v>3099861</v>
      </c>
      <c r="I21" s="50">
        <f>SUM(I22:I24)</f>
        <v>2887003</v>
      </c>
      <c r="J21" s="54"/>
    </row>
    <row r="22" spans="1:10" s="51" customFormat="1" ht="20.149999999999999" customHeight="1" x14ac:dyDescent="0.35">
      <c r="A22" s="46" t="s">
        <v>30</v>
      </c>
      <c r="C22" s="47">
        <f>C23+C24</f>
        <v>15666</v>
      </c>
      <c r="D22" s="47">
        <f>D23+D24</f>
        <v>14689</v>
      </c>
      <c r="G22" s="51" t="s">
        <v>31</v>
      </c>
      <c r="H22" s="52">
        <v>1518579</v>
      </c>
      <c r="I22" s="52">
        <v>1343193</v>
      </c>
      <c r="J22" s="54"/>
    </row>
    <row r="23" spans="1:10" s="51" customFormat="1" ht="20.149999999999999" customHeight="1" x14ac:dyDescent="0.35">
      <c r="B23" s="51" t="s">
        <v>32</v>
      </c>
      <c r="C23" s="53">
        <v>40124</v>
      </c>
      <c r="D23" s="53">
        <v>35083</v>
      </c>
      <c r="G23" s="51" t="s">
        <v>33</v>
      </c>
      <c r="H23" s="52">
        <v>1720353</v>
      </c>
      <c r="I23" s="52">
        <v>1696433</v>
      </c>
      <c r="J23" s="54"/>
    </row>
    <row r="24" spans="1:10" s="51" customFormat="1" ht="20.149999999999999" customHeight="1" x14ac:dyDescent="0.35">
      <c r="B24" s="51" t="s">
        <v>34</v>
      </c>
      <c r="C24" s="53">
        <v>-24458</v>
      </c>
      <c r="D24" s="53">
        <v>-20394</v>
      </c>
      <c r="G24" s="51" t="s">
        <v>35</v>
      </c>
      <c r="H24" s="52">
        <v>-139071</v>
      </c>
      <c r="I24" s="52">
        <v>-152623</v>
      </c>
      <c r="J24" s="54"/>
    </row>
    <row r="25" spans="1:10" s="51" customFormat="1" ht="20.149999999999999" customHeight="1" thickBot="1" x14ac:dyDescent="0.4">
      <c r="C25" s="53"/>
      <c r="D25" s="53"/>
      <c r="H25" s="52"/>
      <c r="I25" s="52"/>
      <c r="J25" s="54"/>
    </row>
    <row r="26" spans="1:10" s="51" customFormat="1" ht="20.149999999999999" customHeight="1" thickBot="1" x14ac:dyDescent="0.4">
      <c r="A26" s="43" t="s">
        <v>36</v>
      </c>
      <c r="B26" s="43"/>
      <c r="C26" s="55">
        <f>C2+C3+C9+C10+C17+C18+C19+C22</f>
        <v>16651961</v>
      </c>
      <c r="D26" s="55">
        <f>D2+D3+D9+D10+D17+D18+D19+D22</f>
        <v>16871798</v>
      </c>
      <c r="E26" s="43" t="s">
        <v>37</v>
      </c>
      <c r="F26" s="43"/>
      <c r="G26" s="43"/>
      <c r="H26" s="56">
        <f>H2+H6+H11+H15+H16+H18+H21</f>
        <v>16651961</v>
      </c>
      <c r="I26" s="56">
        <f>I2+I6+I11+I15+I16+I18+I21</f>
        <v>16871798</v>
      </c>
      <c r="J26" s="54"/>
    </row>
    <row r="27" spans="1:10" x14ac:dyDescent="0.3"/>
    <row r="28" spans="1:10" hidden="1" x14ac:dyDescent="0.3">
      <c r="H28" s="58">
        <f>H26-C26</f>
        <v>0</v>
      </c>
      <c r="I28" s="58">
        <f>I26-D26</f>
        <v>0</v>
      </c>
    </row>
  </sheetData>
  <pageMargins left="0.511811024" right="0.511811024" top="0.78740157499999996" bottom="0.78740157499999996" header="0.31496062000000002" footer="0.31496062000000002"/>
  <pageSetup paperSize="9" scale="86" orientation="landscape" r:id="rId1"/>
  <ignoredErrors>
    <ignoredError sqref="H11:I11 C10:D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showGridLines="0" topLeftCell="A26" workbookViewId="0">
      <selection activeCell="A38" sqref="A38:XFD1048576"/>
    </sheetView>
  </sheetViews>
  <sheetFormatPr defaultColWidth="0" defaultRowHeight="12.5" zeroHeight="1" x14ac:dyDescent="0.25"/>
  <cols>
    <col min="1" max="1" width="3.1796875" style="24" customWidth="1"/>
    <col min="2" max="2" width="46.26953125" style="24" bestFit="1" customWidth="1"/>
    <col min="3" max="3" width="0" style="25" hidden="1" customWidth="1"/>
    <col min="4" max="4" width="13.54296875" style="24" customWidth="1"/>
    <col min="5" max="5" width="12.81640625" style="24" customWidth="1"/>
    <col min="6" max="6" width="2.1796875" style="24" customWidth="1"/>
    <col min="7" max="7" width="13.54296875" style="24" customWidth="1"/>
    <col min="8" max="8" width="13.81640625" style="24" customWidth="1"/>
    <col min="9" max="16384" width="9.1796875" style="24" hidden="1"/>
  </cols>
  <sheetData>
    <row r="1" spans="1:8" ht="13" thickBot="1" x14ac:dyDescent="0.3">
      <c r="D1" s="96" t="s">
        <v>129</v>
      </c>
      <c r="E1" s="96"/>
      <c r="F1" s="26"/>
      <c r="G1" s="96" t="s">
        <v>130</v>
      </c>
      <c r="H1" s="96"/>
    </row>
    <row r="2" spans="1:8" ht="13" thickBot="1" x14ac:dyDescent="0.3">
      <c r="A2" s="59"/>
      <c r="B2" s="59"/>
      <c r="C2" s="60" t="s">
        <v>38</v>
      </c>
      <c r="D2" s="60">
        <v>2020</v>
      </c>
      <c r="E2" s="60">
        <v>2019</v>
      </c>
      <c r="F2" s="61"/>
      <c r="G2" s="60">
        <v>2020</v>
      </c>
      <c r="H2" s="60">
        <v>2019</v>
      </c>
    </row>
    <row r="3" spans="1:8" x14ac:dyDescent="0.25">
      <c r="A3" s="37" t="s">
        <v>39</v>
      </c>
      <c r="B3" s="37"/>
      <c r="C3" s="38"/>
      <c r="D3" s="62">
        <f>D4+D5</f>
        <v>680414</v>
      </c>
      <c r="E3" s="62">
        <f>E4+E5</f>
        <v>691983</v>
      </c>
      <c r="F3" s="29"/>
      <c r="G3" s="62">
        <f>G4+G5</f>
        <v>1371698</v>
      </c>
      <c r="H3" s="62">
        <f>H4+H5</f>
        <v>1345250</v>
      </c>
    </row>
    <row r="4" spans="1:8" x14ac:dyDescent="0.25">
      <c r="B4" s="24" t="s">
        <v>3</v>
      </c>
      <c r="D4" s="36">
        <v>637509</v>
      </c>
      <c r="E4" s="36">
        <v>600383</v>
      </c>
      <c r="F4" s="29"/>
      <c r="G4" s="36">
        <v>1274186</v>
      </c>
      <c r="H4" s="36">
        <v>1146183</v>
      </c>
    </row>
    <row r="5" spans="1:8" x14ac:dyDescent="0.25">
      <c r="B5" s="24" t="s">
        <v>40</v>
      </c>
      <c r="D5" s="36">
        <v>42905</v>
      </c>
      <c r="E5" s="36">
        <v>91600</v>
      </c>
      <c r="F5" s="29"/>
      <c r="G5" s="36">
        <v>97512</v>
      </c>
      <c r="H5" s="36">
        <v>199067</v>
      </c>
    </row>
    <row r="6" spans="1:8" x14ac:dyDescent="0.25">
      <c r="D6" s="36"/>
      <c r="E6" s="36"/>
      <c r="F6" s="29"/>
      <c r="G6" s="36"/>
      <c r="H6" s="36"/>
    </row>
    <row r="7" spans="1:8" s="34" customFormat="1" x14ac:dyDescent="0.25">
      <c r="A7" s="37" t="s">
        <v>41</v>
      </c>
      <c r="B7" s="37"/>
      <c r="C7" s="38"/>
      <c r="D7" s="62">
        <f>D8+D9</f>
        <v>-320011</v>
      </c>
      <c r="E7" s="62">
        <f>E8+E9</f>
        <v>-336049</v>
      </c>
      <c r="F7" s="26"/>
      <c r="G7" s="62">
        <f>G8+G9</f>
        <v>-759777</v>
      </c>
      <c r="H7" s="62">
        <f>H8+H9</f>
        <v>-686570</v>
      </c>
    </row>
    <row r="8" spans="1:8" x14ac:dyDescent="0.25">
      <c r="B8" s="24" t="s">
        <v>42</v>
      </c>
      <c r="D8" s="36">
        <v>-295917</v>
      </c>
      <c r="E8" s="36">
        <v>-304904</v>
      </c>
      <c r="F8" s="29"/>
      <c r="G8" s="36">
        <v>-661164</v>
      </c>
      <c r="H8" s="36">
        <v>-629296</v>
      </c>
    </row>
    <row r="9" spans="1:8" x14ac:dyDescent="0.25">
      <c r="B9" s="24" t="s">
        <v>43</v>
      </c>
      <c r="D9" s="36">
        <v>-24094</v>
      </c>
      <c r="E9" s="36">
        <v>-31145</v>
      </c>
      <c r="F9" s="29"/>
      <c r="G9" s="36">
        <v>-98613</v>
      </c>
      <c r="H9" s="36">
        <v>-57274</v>
      </c>
    </row>
    <row r="10" spans="1:8" x14ac:dyDescent="0.25">
      <c r="D10" s="36"/>
      <c r="E10" s="36"/>
      <c r="F10" s="29"/>
      <c r="G10" s="36"/>
      <c r="H10" s="36"/>
    </row>
    <row r="11" spans="1:8" s="34" customFormat="1" x14ac:dyDescent="0.25">
      <c r="A11" s="37" t="s">
        <v>44</v>
      </c>
      <c r="B11" s="37"/>
      <c r="C11" s="38"/>
      <c r="D11" s="62">
        <f>D3+D7</f>
        <v>360403</v>
      </c>
      <c r="E11" s="62">
        <f>E3+E7</f>
        <v>355934</v>
      </c>
      <c r="F11" s="26"/>
      <c r="G11" s="62">
        <f>G3+G7</f>
        <v>611921</v>
      </c>
      <c r="H11" s="62">
        <f>H3+H7</f>
        <v>658680</v>
      </c>
    </row>
    <row r="12" spans="1:8" x14ac:dyDescent="0.25">
      <c r="D12" s="36"/>
      <c r="E12" s="36"/>
      <c r="F12" s="29"/>
      <c r="G12" s="36"/>
      <c r="H12" s="36"/>
    </row>
    <row r="13" spans="1:8" x14ac:dyDescent="0.25">
      <c r="A13" s="34" t="s">
        <v>45</v>
      </c>
      <c r="B13" s="34"/>
      <c r="C13" s="27"/>
      <c r="D13" s="35">
        <f>D14+D15</f>
        <v>34037</v>
      </c>
      <c r="E13" s="35">
        <f>E14+E15</f>
        <v>36355</v>
      </c>
      <c r="F13" s="29"/>
      <c r="G13" s="35">
        <f>G14+G15</f>
        <v>67310</v>
      </c>
      <c r="H13" s="35">
        <f>H14+H15</f>
        <v>77964</v>
      </c>
    </row>
    <row r="14" spans="1:8" x14ac:dyDescent="0.25">
      <c r="B14" s="24" t="s">
        <v>46</v>
      </c>
      <c r="D14" s="36">
        <v>21415</v>
      </c>
      <c r="E14" s="36">
        <v>21406</v>
      </c>
      <c r="F14" s="29"/>
      <c r="G14" s="36">
        <v>36561</v>
      </c>
      <c r="H14" s="36">
        <v>38885</v>
      </c>
    </row>
    <row r="15" spans="1:8" x14ac:dyDescent="0.25">
      <c r="B15" s="24" t="s">
        <v>45</v>
      </c>
      <c r="D15" s="36">
        <v>12622</v>
      </c>
      <c r="E15" s="36">
        <v>14949</v>
      </c>
      <c r="F15" s="29"/>
      <c r="G15" s="36">
        <v>30749</v>
      </c>
      <c r="H15" s="36">
        <v>39079</v>
      </c>
    </row>
    <row r="16" spans="1:8" x14ac:dyDescent="0.25">
      <c r="A16" s="34" t="s">
        <v>47</v>
      </c>
      <c r="B16" s="34"/>
      <c r="C16" s="27"/>
      <c r="D16" s="35">
        <f>SUM(D17:D20)</f>
        <v>-165075</v>
      </c>
      <c r="E16" s="35">
        <f>SUM(E17:E20)</f>
        <v>-148096</v>
      </c>
      <c r="F16" s="29"/>
      <c r="G16" s="35">
        <f>SUM(G17:G20)</f>
        <v>-293309</v>
      </c>
      <c r="H16" s="35">
        <f>SUM(H17:H20)</f>
        <v>-279334</v>
      </c>
    </row>
    <row r="17" spans="1:8" x14ac:dyDescent="0.25">
      <c r="B17" s="24" t="s">
        <v>48</v>
      </c>
      <c r="D17" s="36">
        <v>-105941</v>
      </c>
      <c r="E17" s="36">
        <v>-86108</v>
      </c>
      <c r="F17" s="29"/>
      <c r="G17" s="36">
        <v>-189552</v>
      </c>
      <c r="H17" s="36">
        <v>-165678</v>
      </c>
    </row>
    <row r="18" spans="1:8" x14ac:dyDescent="0.25">
      <c r="B18" s="24" t="s">
        <v>49</v>
      </c>
      <c r="D18" s="36">
        <v>-29157</v>
      </c>
      <c r="E18" s="36">
        <v>-27794</v>
      </c>
      <c r="F18" s="29"/>
      <c r="G18" s="36">
        <v>-49813</v>
      </c>
      <c r="H18" s="36">
        <v>-50509</v>
      </c>
    </row>
    <row r="19" spans="1:8" x14ac:dyDescent="0.25">
      <c r="B19" s="24" t="s">
        <v>50</v>
      </c>
      <c r="D19" s="36">
        <v>-16961</v>
      </c>
      <c r="E19" s="36">
        <v>-16658</v>
      </c>
      <c r="F19" s="29"/>
      <c r="G19" s="36">
        <v>-32631</v>
      </c>
      <c r="H19" s="36">
        <v>-32897</v>
      </c>
    </row>
    <row r="20" spans="1:8" x14ac:dyDescent="0.25">
      <c r="B20" s="24" t="s">
        <v>51</v>
      </c>
      <c r="D20" s="36">
        <v>-13016</v>
      </c>
      <c r="E20" s="36">
        <v>-17536</v>
      </c>
      <c r="F20" s="29"/>
      <c r="G20" s="36">
        <v>-21313</v>
      </c>
      <c r="H20" s="36">
        <v>-30250</v>
      </c>
    </row>
    <row r="21" spans="1:8" x14ac:dyDescent="0.25">
      <c r="A21" s="34" t="s">
        <v>52</v>
      </c>
      <c r="B21" s="34"/>
      <c r="C21" s="27"/>
      <c r="D21" s="35">
        <f>SUM(D22:D24)</f>
        <v>-7283</v>
      </c>
      <c r="E21" s="35">
        <f>SUM(E22:E24)</f>
        <v>-13963</v>
      </c>
      <c r="F21" s="29"/>
      <c r="G21" s="35">
        <f>SUM(G22:G24)</f>
        <v>-13760</v>
      </c>
      <c r="H21" s="35">
        <f>SUM(H22:H24)</f>
        <v>-34978</v>
      </c>
    </row>
    <row r="22" spans="1:8" x14ac:dyDescent="0.25">
      <c r="B22" s="24" t="s">
        <v>53</v>
      </c>
      <c r="D22" s="36">
        <v>-5373</v>
      </c>
      <c r="E22" s="36">
        <v>-4701</v>
      </c>
      <c r="F22" s="29"/>
      <c r="G22" s="36">
        <v>-9470</v>
      </c>
      <c r="H22" s="36">
        <v>-23475</v>
      </c>
    </row>
    <row r="23" spans="1:8" x14ac:dyDescent="0.25">
      <c r="B23" s="24" t="s">
        <v>54</v>
      </c>
      <c r="D23" s="36">
        <v>-1346</v>
      </c>
      <c r="E23" s="36">
        <v>-7565</v>
      </c>
      <c r="F23" s="29"/>
      <c r="G23" s="36">
        <v>-3702</v>
      </c>
      <c r="H23" s="36">
        <v>-9093</v>
      </c>
    </row>
    <row r="24" spans="1:8" x14ac:dyDescent="0.25">
      <c r="B24" s="24" t="s">
        <v>55</v>
      </c>
      <c r="D24" s="36">
        <v>-564</v>
      </c>
      <c r="E24" s="36">
        <v>-1697</v>
      </c>
      <c r="F24" s="29"/>
      <c r="G24" s="36">
        <v>-588</v>
      </c>
      <c r="H24" s="36">
        <v>-2410</v>
      </c>
    </row>
    <row r="25" spans="1:8" x14ac:dyDescent="0.25">
      <c r="D25" s="36"/>
      <c r="E25" s="36"/>
      <c r="F25" s="29"/>
      <c r="G25" s="36"/>
      <c r="H25" s="36"/>
    </row>
    <row r="26" spans="1:8" s="34" customFormat="1" x14ac:dyDescent="0.25">
      <c r="A26" s="37" t="s">
        <v>56</v>
      </c>
      <c r="B26" s="37"/>
      <c r="C26" s="38"/>
      <c r="D26" s="62">
        <f>D11+D13+D16+D21</f>
        <v>222082</v>
      </c>
      <c r="E26" s="62">
        <f>E11+E13+E16+E21</f>
        <v>230230</v>
      </c>
      <c r="F26" s="26"/>
      <c r="G26" s="62">
        <f>G11+G13+G16+G21</f>
        <v>372162</v>
      </c>
      <c r="H26" s="62">
        <f>H11+H13+H16+H21</f>
        <v>422332</v>
      </c>
    </row>
    <row r="27" spans="1:8" x14ac:dyDescent="0.25">
      <c r="D27" s="36"/>
      <c r="E27" s="36"/>
      <c r="F27" s="29"/>
      <c r="G27" s="36"/>
      <c r="H27" s="36"/>
    </row>
    <row r="28" spans="1:8" s="34" customFormat="1" x14ac:dyDescent="0.25">
      <c r="A28" s="24" t="s">
        <v>57</v>
      </c>
      <c r="C28" s="27"/>
      <c r="D28" s="35">
        <v>-2159</v>
      </c>
      <c r="E28" s="35">
        <v>2038</v>
      </c>
      <c r="F28" s="26"/>
      <c r="G28" s="35">
        <v>-2183</v>
      </c>
      <c r="H28" s="35">
        <v>6058</v>
      </c>
    </row>
    <row r="29" spans="1:8" x14ac:dyDescent="0.25">
      <c r="D29" s="36"/>
      <c r="E29" s="36"/>
      <c r="F29" s="29"/>
      <c r="G29" s="36"/>
      <c r="H29" s="36"/>
    </row>
    <row r="30" spans="1:8" x14ac:dyDescent="0.25">
      <c r="A30" s="37" t="s">
        <v>58</v>
      </c>
      <c r="B30" s="37"/>
      <c r="C30" s="38"/>
      <c r="D30" s="62">
        <f>D26+D28</f>
        <v>219923</v>
      </c>
      <c r="E30" s="62">
        <f>E26+E28</f>
        <v>232268</v>
      </c>
      <c r="F30" s="29"/>
      <c r="G30" s="62">
        <f>G26+G28</f>
        <v>369979</v>
      </c>
      <c r="H30" s="62">
        <f>H26+H28</f>
        <v>428390</v>
      </c>
    </row>
    <row r="31" spans="1:8" x14ac:dyDescent="0.25">
      <c r="D31" s="36"/>
      <c r="E31" s="36"/>
      <c r="F31" s="29"/>
      <c r="G31" s="36"/>
      <c r="H31" s="36"/>
    </row>
    <row r="32" spans="1:8" x14ac:dyDescent="0.25">
      <c r="A32" s="34" t="s">
        <v>116</v>
      </c>
      <c r="B32" s="34"/>
      <c r="C32" s="27"/>
      <c r="D32" s="35">
        <f>D33+D34</f>
        <v>-97420</v>
      </c>
      <c r="E32" s="35">
        <f>E33+E34</f>
        <v>-58488</v>
      </c>
      <c r="F32" s="29"/>
      <c r="G32" s="35">
        <f>G33+G34</f>
        <v>-158409</v>
      </c>
      <c r="H32" s="35">
        <f>H33+H34</f>
        <v>-137145</v>
      </c>
    </row>
    <row r="33" spans="1:8" x14ac:dyDescent="0.25">
      <c r="B33" s="24" t="s">
        <v>59</v>
      </c>
      <c r="D33" s="36">
        <v>-93605</v>
      </c>
      <c r="E33" s="36">
        <v>-5275</v>
      </c>
      <c r="F33" s="29"/>
      <c r="G33" s="36">
        <v>-166701</v>
      </c>
      <c r="H33" s="36">
        <v>-59388</v>
      </c>
    </row>
    <row r="34" spans="1:8" x14ac:dyDescent="0.25">
      <c r="B34" s="24" t="s">
        <v>60</v>
      </c>
      <c r="D34" s="36">
        <v>-3815</v>
      </c>
      <c r="E34" s="36">
        <v>-53213</v>
      </c>
      <c r="F34" s="29"/>
      <c r="G34" s="36">
        <v>8292</v>
      </c>
      <c r="H34" s="36">
        <v>-77757</v>
      </c>
    </row>
    <row r="35" spans="1:8" x14ac:dyDescent="0.25">
      <c r="A35" s="34" t="s">
        <v>61</v>
      </c>
      <c r="B35" s="34"/>
      <c r="C35" s="27"/>
      <c r="D35" s="35">
        <v>-6282</v>
      </c>
      <c r="E35" s="35">
        <v>-5398</v>
      </c>
      <c r="F35" s="29"/>
      <c r="G35" s="35">
        <v>-12264</v>
      </c>
      <c r="H35" s="35">
        <v>-13281</v>
      </c>
    </row>
    <row r="36" spans="1:8" ht="13" thickBot="1" x14ac:dyDescent="0.3">
      <c r="D36" s="36"/>
      <c r="E36" s="36"/>
      <c r="F36" s="29"/>
      <c r="G36" s="36"/>
      <c r="H36" s="36"/>
    </row>
    <row r="37" spans="1:8" ht="13" thickBot="1" x14ac:dyDescent="0.3">
      <c r="A37" s="63" t="s">
        <v>62</v>
      </c>
      <c r="B37" s="63"/>
      <c r="C37" s="64"/>
      <c r="D37" s="65">
        <f>D30+D32+D35</f>
        <v>116221</v>
      </c>
      <c r="E37" s="65">
        <f>E30+E32+E35</f>
        <v>168382</v>
      </c>
      <c r="F37" s="29"/>
      <c r="G37" s="65">
        <f>G30+G32+G35</f>
        <v>199306</v>
      </c>
      <c r="H37" s="65">
        <f>H30+H32+H35</f>
        <v>277964</v>
      </c>
    </row>
    <row r="38" spans="1:8" hidden="1" x14ac:dyDescent="0.25">
      <c r="D38" s="36"/>
      <c r="E38" s="36"/>
      <c r="F38" s="29"/>
      <c r="G38" s="36"/>
      <c r="H38" s="36"/>
    </row>
    <row r="39" spans="1:8" hidden="1" x14ac:dyDescent="0.25">
      <c r="A39" s="66" t="s">
        <v>63</v>
      </c>
      <c r="B39" s="66"/>
      <c r="C39" s="67"/>
      <c r="D39" s="68"/>
      <c r="E39" s="68"/>
      <c r="F39" s="69"/>
      <c r="G39" s="68"/>
      <c r="H39" s="68"/>
    </row>
    <row r="40" spans="1:8" hidden="1" x14ac:dyDescent="0.25">
      <c r="D40" s="36"/>
      <c r="E40" s="36"/>
      <c r="G40" s="36"/>
      <c r="H40" s="36"/>
    </row>
  </sheetData>
  <mergeCells count="2">
    <mergeCell ref="D1:E1"/>
    <mergeCell ref="G1:H1"/>
  </mergeCells>
  <pageMargins left="0.511811024" right="0.511811024" top="0.78740157499999996" bottom="0.78740157499999996" header="0.31496062000000002" footer="0.31496062000000002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showGridLines="0" topLeftCell="A6" workbookViewId="0">
      <selection activeCell="I6" sqref="I1:XFD1048576"/>
    </sheetView>
  </sheetViews>
  <sheetFormatPr defaultColWidth="0" defaultRowHeight="12.5" zeroHeight="1" x14ac:dyDescent="0.25"/>
  <cols>
    <col min="1" max="1" width="2.453125" style="24" customWidth="1"/>
    <col min="2" max="2" width="54" style="24" customWidth="1"/>
    <col min="3" max="3" width="0" style="25" hidden="1" customWidth="1"/>
    <col min="4" max="5" width="13.54296875" style="25" customWidth="1"/>
    <col min="6" max="6" width="3.54296875" style="24" customWidth="1"/>
    <col min="7" max="8" width="13.54296875" style="25" customWidth="1"/>
    <col min="9" max="16384" width="9.1796875" style="24" hidden="1"/>
  </cols>
  <sheetData>
    <row r="1" spans="1:8" ht="13" thickBot="1" x14ac:dyDescent="0.3">
      <c r="D1" s="97" t="s">
        <v>129</v>
      </c>
      <c r="E1" s="97"/>
      <c r="F1" s="26"/>
      <c r="G1" s="97" t="s">
        <v>130</v>
      </c>
      <c r="H1" s="97"/>
    </row>
    <row r="2" spans="1:8" ht="13" thickBot="1" x14ac:dyDescent="0.3">
      <c r="C2" s="27" t="s">
        <v>38</v>
      </c>
      <c r="D2" s="28">
        <v>2020</v>
      </c>
      <c r="E2" s="28">
        <v>2019</v>
      </c>
      <c r="F2" s="29"/>
      <c r="G2" s="28">
        <v>2020</v>
      </c>
      <c r="H2" s="28">
        <v>2019</v>
      </c>
    </row>
    <row r="3" spans="1:8" x14ac:dyDescent="0.25">
      <c r="A3" s="30" t="s">
        <v>74</v>
      </c>
      <c r="B3" s="30"/>
      <c r="C3" s="31"/>
      <c r="D3" s="32">
        <f>DR!D37</f>
        <v>116221</v>
      </c>
      <c r="E3" s="32">
        <f>DR!E37</f>
        <v>168382</v>
      </c>
      <c r="F3" s="29"/>
      <c r="G3" s="32">
        <f>DR!G37</f>
        <v>199306</v>
      </c>
      <c r="H3" s="32">
        <f>DR!H37</f>
        <v>277964</v>
      </c>
    </row>
    <row r="4" spans="1:8" x14ac:dyDescent="0.25">
      <c r="D4" s="33"/>
      <c r="E4" s="33"/>
      <c r="F4" s="29"/>
      <c r="G4" s="33"/>
      <c r="H4" s="33"/>
    </row>
    <row r="5" spans="1:8" x14ac:dyDescent="0.25">
      <c r="A5" s="34" t="s">
        <v>127</v>
      </c>
      <c r="D5" s="33"/>
      <c r="E5" s="33"/>
      <c r="F5" s="29"/>
      <c r="G5" s="33"/>
      <c r="H5" s="33"/>
    </row>
    <row r="6" spans="1:8" x14ac:dyDescent="0.25">
      <c r="A6" s="34" t="s">
        <v>109</v>
      </c>
      <c r="B6" s="34"/>
      <c r="C6" s="27"/>
      <c r="D6" s="35">
        <f>D7+D8</f>
        <v>368</v>
      </c>
      <c r="E6" s="35">
        <f>E7+E8</f>
        <v>600</v>
      </c>
      <c r="F6" s="29"/>
      <c r="G6" s="35">
        <f>G7+G8</f>
        <v>49</v>
      </c>
      <c r="H6" s="35">
        <f>H7+H8</f>
        <v>790</v>
      </c>
    </row>
    <row r="7" spans="1:8" x14ac:dyDescent="0.25">
      <c r="B7" s="24" t="s">
        <v>110</v>
      </c>
      <c r="D7" s="36">
        <v>669</v>
      </c>
      <c r="E7" s="36">
        <v>648</v>
      </c>
      <c r="F7" s="29"/>
      <c r="G7" s="36">
        <v>89</v>
      </c>
      <c r="H7" s="36">
        <v>964</v>
      </c>
    </row>
    <row r="8" spans="1:8" x14ac:dyDescent="0.25">
      <c r="B8" s="24" t="s">
        <v>111</v>
      </c>
      <c r="D8" s="36">
        <v>-301</v>
      </c>
      <c r="E8" s="36">
        <v>-48</v>
      </c>
      <c r="F8" s="29"/>
      <c r="G8" s="36">
        <v>-40</v>
      </c>
      <c r="H8" s="36">
        <v>-174</v>
      </c>
    </row>
    <row r="9" spans="1:8" x14ac:dyDescent="0.25">
      <c r="D9" s="33"/>
      <c r="E9" s="33"/>
      <c r="F9" s="29"/>
      <c r="G9" s="33"/>
      <c r="H9" s="33"/>
    </row>
    <row r="10" spans="1:8" x14ac:dyDescent="0.25">
      <c r="A10" s="34" t="s">
        <v>128</v>
      </c>
      <c r="D10" s="33"/>
      <c r="E10" s="33"/>
      <c r="F10" s="29"/>
      <c r="G10" s="33"/>
      <c r="H10" s="33"/>
    </row>
    <row r="11" spans="1:8" x14ac:dyDescent="0.25">
      <c r="A11" s="34" t="s">
        <v>115</v>
      </c>
      <c r="B11" s="34"/>
      <c r="C11" s="27"/>
      <c r="D11" s="35">
        <f>D12+D13</f>
        <v>14630</v>
      </c>
      <c r="E11" s="35">
        <f>E12+E13</f>
        <v>-67509</v>
      </c>
      <c r="F11" s="29"/>
      <c r="G11" s="35">
        <f>G12+G13</f>
        <v>13504</v>
      </c>
      <c r="H11" s="35">
        <f>H12+H13</f>
        <v>-68078</v>
      </c>
    </row>
    <row r="12" spans="1:8" x14ac:dyDescent="0.25">
      <c r="B12" s="24" t="s">
        <v>114</v>
      </c>
      <c r="D12" s="36">
        <v>13048</v>
      </c>
      <c r="E12" s="36">
        <v>-74286</v>
      </c>
      <c r="F12" s="29"/>
      <c r="G12" s="36">
        <v>13049</v>
      </c>
      <c r="H12" s="36">
        <v>-74286</v>
      </c>
    </row>
    <row r="13" spans="1:8" x14ac:dyDescent="0.25">
      <c r="B13" s="24" t="s">
        <v>111</v>
      </c>
      <c r="D13" s="36">
        <v>1582</v>
      </c>
      <c r="E13" s="36">
        <v>6777</v>
      </c>
      <c r="F13" s="29"/>
      <c r="G13" s="36">
        <v>455</v>
      </c>
      <c r="H13" s="36">
        <v>6208</v>
      </c>
    </row>
    <row r="14" spans="1:8" x14ac:dyDescent="0.25">
      <c r="D14" s="33"/>
      <c r="E14" s="33"/>
      <c r="F14" s="29"/>
      <c r="G14" s="33"/>
      <c r="H14" s="33"/>
    </row>
    <row r="15" spans="1:8" x14ac:dyDescent="0.25">
      <c r="A15" s="37" t="s">
        <v>112</v>
      </c>
      <c r="B15" s="37"/>
      <c r="C15" s="38"/>
      <c r="D15" s="39">
        <f>D6+D11</f>
        <v>14998</v>
      </c>
      <c r="E15" s="39">
        <f>E6+E11</f>
        <v>-66909</v>
      </c>
      <c r="F15" s="29"/>
      <c r="G15" s="39">
        <f>G6+G11</f>
        <v>13553</v>
      </c>
      <c r="H15" s="39">
        <f>H6+H11</f>
        <v>-67288</v>
      </c>
    </row>
    <row r="16" spans="1:8" ht="13" thickBot="1" x14ac:dyDescent="0.3">
      <c r="D16" s="33"/>
      <c r="E16" s="33"/>
      <c r="F16" s="29"/>
      <c r="G16" s="33"/>
      <c r="H16" s="33"/>
    </row>
    <row r="17" spans="1:8" ht="13" thickBot="1" x14ac:dyDescent="0.3">
      <c r="A17" s="40" t="s">
        <v>113</v>
      </c>
      <c r="B17" s="40"/>
      <c r="C17" s="41"/>
      <c r="D17" s="42">
        <f>D3+D15</f>
        <v>131219</v>
      </c>
      <c r="E17" s="42">
        <f>E3+E15</f>
        <v>101473</v>
      </c>
      <c r="F17" s="29"/>
      <c r="G17" s="42">
        <f>G3+G15</f>
        <v>212859</v>
      </c>
      <c r="H17" s="42">
        <f>H3+H15</f>
        <v>210676</v>
      </c>
    </row>
  </sheetData>
  <mergeCells count="2">
    <mergeCell ref="D1:E1"/>
    <mergeCell ref="G1:H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2"/>
  <sheetViews>
    <sheetView showGridLines="0" topLeftCell="F1" workbookViewId="0">
      <selection activeCell="M1" sqref="M1:XFD1048576"/>
    </sheetView>
  </sheetViews>
  <sheetFormatPr defaultColWidth="0" defaultRowHeight="16" zeroHeight="1" x14ac:dyDescent="0.45"/>
  <cols>
    <col min="1" max="1" width="38.1796875" style="5" bestFit="1" customWidth="1"/>
    <col min="2" max="2" width="17.453125" style="11" customWidth="1"/>
    <col min="3" max="3" width="18.26953125" style="11" customWidth="1"/>
    <col min="4" max="4" width="1.1796875" style="11" customWidth="1"/>
    <col min="5" max="6" width="17.26953125" style="11" customWidth="1"/>
    <col min="7" max="7" width="1.1796875" style="18" customWidth="1"/>
    <col min="8" max="8" width="17.26953125" style="11" customWidth="1"/>
    <col min="9" max="9" width="1" style="18" customWidth="1"/>
    <col min="10" max="10" width="17.26953125" style="11" customWidth="1"/>
    <col min="11" max="11" width="1.1796875" style="18" customWidth="1"/>
    <col min="12" max="12" width="17.26953125" style="11" customWidth="1"/>
    <col min="13" max="16384" width="9.1796875" style="5" hidden="1"/>
  </cols>
  <sheetData>
    <row r="1" spans="1:12" ht="18.649999999999999" customHeight="1" x14ac:dyDescent="0.45">
      <c r="B1" s="13"/>
      <c r="C1" s="13" t="s">
        <v>31</v>
      </c>
      <c r="D1" s="14"/>
      <c r="E1" s="98" t="s">
        <v>33</v>
      </c>
      <c r="F1" s="98"/>
      <c r="G1" s="16"/>
      <c r="H1" s="6" t="s">
        <v>64</v>
      </c>
      <c r="I1" s="14"/>
      <c r="J1" s="6" t="s">
        <v>65</v>
      </c>
      <c r="K1" s="14"/>
      <c r="L1" s="7"/>
    </row>
    <row r="2" spans="1:12" ht="18.649999999999999" customHeight="1" thickBot="1" x14ac:dyDescent="0.5">
      <c r="A2" s="8"/>
      <c r="B2" s="9" t="s">
        <v>78</v>
      </c>
      <c r="C2" s="9" t="s">
        <v>79</v>
      </c>
      <c r="D2" s="14"/>
      <c r="E2" s="9" t="s">
        <v>66</v>
      </c>
      <c r="F2" s="9" t="s">
        <v>67</v>
      </c>
      <c r="G2" s="14"/>
      <c r="H2" s="9" t="s">
        <v>68</v>
      </c>
      <c r="I2" s="14"/>
      <c r="J2" s="9" t="s">
        <v>69</v>
      </c>
      <c r="K2" s="14"/>
      <c r="L2" s="9" t="s">
        <v>70</v>
      </c>
    </row>
    <row r="3" spans="1:12" s="3" customFormat="1" ht="18.649999999999999" customHeight="1" x14ac:dyDescent="0.35">
      <c r="A3" s="1" t="s">
        <v>159</v>
      </c>
      <c r="B3" s="2">
        <v>1270593</v>
      </c>
      <c r="C3" s="2">
        <v>0</v>
      </c>
      <c r="D3" s="2"/>
      <c r="E3" s="2">
        <v>1599942</v>
      </c>
      <c r="F3" s="2">
        <v>709</v>
      </c>
      <c r="G3" s="15"/>
      <c r="H3" s="2">
        <v>-85713</v>
      </c>
      <c r="I3" s="15"/>
      <c r="J3" s="2"/>
      <c r="K3" s="15"/>
      <c r="L3" s="2">
        <f>SUM(B3:J3)</f>
        <v>2785531</v>
      </c>
    </row>
    <row r="4" spans="1:12" s="3" customFormat="1" ht="18.649999999999999" customHeight="1" x14ac:dyDescent="0.35">
      <c r="A4" s="3" t="s">
        <v>71</v>
      </c>
      <c r="B4" s="4"/>
      <c r="C4" s="4"/>
      <c r="D4" s="4"/>
      <c r="E4" s="4"/>
      <c r="F4" s="4"/>
      <c r="G4" s="17"/>
      <c r="H4" s="4">
        <v>600</v>
      </c>
      <c r="I4" s="17"/>
      <c r="J4" s="4"/>
      <c r="K4" s="17"/>
      <c r="L4" s="4">
        <f>SUM(B4:J4)</f>
        <v>600</v>
      </c>
    </row>
    <row r="5" spans="1:12" s="3" customFormat="1" ht="18.649999999999999" customHeight="1" x14ac:dyDescent="0.35">
      <c r="A5" s="3" t="s">
        <v>72</v>
      </c>
      <c r="B5" s="4"/>
      <c r="C5" s="4"/>
      <c r="D5" s="4"/>
      <c r="E5" s="4"/>
      <c r="F5" s="4"/>
      <c r="G5" s="17"/>
      <c r="H5" s="4">
        <v>-67510</v>
      </c>
      <c r="I5" s="17"/>
      <c r="J5" s="4"/>
      <c r="K5" s="17"/>
      <c r="L5" s="4">
        <f t="shared" ref="L5:L8" si="0">SUM(B5:J5)</f>
        <v>-67510</v>
      </c>
    </row>
    <row r="6" spans="1:12" s="3" customFormat="1" ht="18.649999999999999" customHeight="1" x14ac:dyDescent="0.35">
      <c r="A6" s="3" t="s">
        <v>73</v>
      </c>
      <c r="B6" s="4"/>
      <c r="C6" s="4">
        <v>72600</v>
      </c>
      <c r="D6" s="4"/>
      <c r="E6" s="4">
        <v>-72600</v>
      </c>
      <c r="F6" s="4"/>
      <c r="G6" s="17"/>
      <c r="H6" s="4"/>
      <c r="I6" s="17"/>
      <c r="J6" s="4"/>
      <c r="K6" s="17"/>
      <c r="L6" s="4">
        <f t="shared" si="0"/>
        <v>0</v>
      </c>
    </row>
    <row r="7" spans="1:12" s="3" customFormat="1" ht="18.649999999999999" customHeight="1" x14ac:dyDescent="0.35">
      <c r="A7" s="3" t="s">
        <v>74</v>
      </c>
      <c r="B7" s="4"/>
      <c r="C7" s="4"/>
      <c r="D7" s="4"/>
      <c r="E7" s="4"/>
      <c r="F7" s="4"/>
      <c r="G7" s="17"/>
      <c r="H7" s="4"/>
      <c r="I7" s="17"/>
      <c r="J7" s="4">
        <v>168382</v>
      </c>
      <c r="K7" s="17"/>
      <c r="L7" s="4">
        <f t="shared" si="0"/>
        <v>168382</v>
      </c>
    </row>
    <row r="8" spans="1:12" s="3" customFormat="1" ht="18.649999999999999" customHeight="1" x14ac:dyDescent="0.35">
      <c r="A8" s="3" t="s">
        <v>75</v>
      </c>
      <c r="B8" s="4"/>
      <c r="C8" s="4"/>
      <c r="D8" s="4"/>
      <c r="E8" s="4">
        <v>168382</v>
      </c>
      <c r="F8" s="4"/>
      <c r="G8" s="17"/>
      <c r="H8" s="4"/>
      <c r="I8" s="17"/>
      <c r="J8" s="4">
        <v>-168382</v>
      </c>
      <c r="K8" s="17"/>
      <c r="L8" s="4">
        <f t="shared" si="0"/>
        <v>0</v>
      </c>
    </row>
    <row r="9" spans="1:12" s="3" customFormat="1" ht="18.649999999999999" customHeight="1" thickBot="1" x14ac:dyDescent="0.4">
      <c r="A9" s="10" t="s">
        <v>131</v>
      </c>
      <c r="B9" s="12">
        <f>SUM(B3:B8)</f>
        <v>1270593</v>
      </c>
      <c r="C9" s="12">
        <f>SUM(C3:C8)</f>
        <v>72600</v>
      </c>
      <c r="D9" s="15"/>
      <c r="E9" s="12">
        <f>SUM(E3:E8)</f>
        <v>1695724</v>
      </c>
      <c r="F9" s="12">
        <f>SUM(F3:F8)</f>
        <v>709</v>
      </c>
      <c r="G9" s="15"/>
      <c r="H9" s="12">
        <f>SUM(H3:H8)</f>
        <v>-152623</v>
      </c>
      <c r="I9" s="15"/>
      <c r="J9" s="12">
        <f>SUM(J3:J8)</f>
        <v>0</v>
      </c>
      <c r="K9" s="15"/>
      <c r="L9" s="12">
        <f>SUM(L3:L8)</f>
        <v>2887003</v>
      </c>
    </row>
    <row r="10" spans="1:12" s="3" customFormat="1" ht="18.649999999999999" customHeight="1" thickTop="1" x14ac:dyDescent="0.35">
      <c r="A10" s="1" t="s">
        <v>160</v>
      </c>
      <c r="B10" s="2">
        <v>1466793</v>
      </c>
      <c r="C10" s="2">
        <v>0</v>
      </c>
      <c r="D10" s="2"/>
      <c r="E10" s="2">
        <v>1655209</v>
      </c>
      <c r="F10" s="2">
        <v>709</v>
      </c>
      <c r="G10" s="15"/>
      <c r="H10" s="2">
        <v>-154069</v>
      </c>
      <c r="I10" s="15"/>
      <c r="J10" s="2">
        <v>0</v>
      </c>
      <c r="K10" s="15"/>
      <c r="L10" s="2">
        <f>SUM(B10:J10)</f>
        <v>2968642</v>
      </c>
    </row>
    <row r="11" spans="1:12" s="3" customFormat="1" ht="18.649999999999999" customHeight="1" x14ac:dyDescent="0.35">
      <c r="A11" s="3" t="s">
        <v>71</v>
      </c>
      <c r="B11" s="4"/>
      <c r="C11" s="4"/>
      <c r="D11" s="4"/>
      <c r="E11" s="4"/>
      <c r="F11" s="4"/>
      <c r="G11" s="17"/>
      <c r="H11" s="4">
        <v>368</v>
      </c>
      <c r="I11" s="17"/>
      <c r="J11" s="4"/>
      <c r="K11" s="17"/>
      <c r="L11" s="4">
        <f t="shared" ref="L11:L15" si="1">SUM(B11:J11)</f>
        <v>368</v>
      </c>
    </row>
    <row r="12" spans="1:12" s="3" customFormat="1" ht="18.649999999999999" customHeight="1" x14ac:dyDescent="0.35">
      <c r="A12" s="3" t="s">
        <v>72</v>
      </c>
      <c r="B12" s="4"/>
      <c r="C12" s="4"/>
      <c r="D12" s="4"/>
      <c r="E12" s="4"/>
      <c r="F12" s="4"/>
      <c r="G12" s="17"/>
      <c r="H12" s="4">
        <v>14630</v>
      </c>
      <c r="I12" s="17"/>
      <c r="J12" s="4"/>
      <c r="K12" s="17"/>
      <c r="L12" s="4">
        <f t="shared" si="1"/>
        <v>14630</v>
      </c>
    </row>
    <row r="13" spans="1:12" s="3" customFormat="1" ht="18.649999999999999" customHeight="1" x14ac:dyDescent="0.35">
      <c r="A13" s="3" t="s">
        <v>73</v>
      </c>
      <c r="B13" s="4">
        <v>51786</v>
      </c>
      <c r="C13" s="4"/>
      <c r="D13" s="4"/>
      <c r="E13" s="4">
        <v>-51786</v>
      </c>
      <c r="F13" s="4"/>
      <c r="G13" s="17"/>
      <c r="H13" s="4"/>
      <c r="I13" s="17"/>
      <c r="J13" s="4"/>
      <c r="K13" s="17"/>
      <c r="L13" s="4">
        <f t="shared" si="1"/>
        <v>0</v>
      </c>
    </row>
    <row r="14" spans="1:12" s="3" customFormat="1" ht="18.649999999999999" customHeight="1" x14ac:dyDescent="0.35">
      <c r="A14" s="3" t="s">
        <v>74</v>
      </c>
      <c r="B14" s="4"/>
      <c r="C14" s="4"/>
      <c r="D14" s="4"/>
      <c r="E14" s="4"/>
      <c r="F14" s="4"/>
      <c r="G14" s="17"/>
      <c r="H14" s="4"/>
      <c r="I14" s="17"/>
      <c r="J14" s="4">
        <v>116221</v>
      </c>
      <c r="K14" s="17"/>
      <c r="L14" s="4">
        <f t="shared" si="1"/>
        <v>116221</v>
      </c>
    </row>
    <row r="15" spans="1:12" s="3" customFormat="1" ht="18.649999999999999" customHeight="1" x14ac:dyDescent="0.35">
      <c r="A15" s="3" t="s">
        <v>75</v>
      </c>
      <c r="B15" s="4"/>
      <c r="C15" s="4"/>
      <c r="D15" s="4"/>
      <c r="E15" s="4">
        <v>116221</v>
      </c>
      <c r="F15" s="4"/>
      <c r="G15" s="17"/>
      <c r="H15" s="4"/>
      <c r="I15" s="17"/>
      <c r="J15" s="4">
        <v>-116221</v>
      </c>
      <c r="K15" s="17"/>
      <c r="L15" s="4">
        <f t="shared" si="1"/>
        <v>0</v>
      </c>
    </row>
    <row r="16" spans="1:12" s="3" customFormat="1" ht="18.649999999999999" customHeight="1" thickBot="1" x14ac:dyDescent="0.4">
      <c r="A16" s="10" t="s">
        <v>132</v>
      </c>
      <c r="B16" s="12">
        <f>SUM(B10:B15)</f>
        <v>1518579</v>
      </c>
      <c r="C16" s="12">
        <f>SUM(C10:C15)</f>
        <v>0</v>
      </c>
      <c r="D16" s="15"/>
      <c r="E16" s="12">
        <f t="shared" ref="E16:L16" si="2">SUM(E10:E15)</f>
        <v>1719644</v>
      </c>
      <c r="F16" s="12">
        <f t="shared" si="2"/>
        <v>709</v>
      </c>
      <c r="G16" s="15"/>
      <c r="H16" s="12">
        <f t="shared" si="2"/>
        <v>-139071</v>
      </c>
      <c r="I16" s="15"/>
      <c r="J16" s="12">
        <f t="shared" si="2"/>
        <v>0</v>
      </c>
      <c r="K16" s="15"/>
      <c r="L16" s="12">
        <f t="shared" si="2"/>
        <v>3099861</v>
      </c>
    </row>
    <row r="17" spans="1:12" s="3" customFormat="1" ht="16.5" thickTop="1" x14ac:dyDescent="0.35">
      <c r="A17" s="21"/>
      <c r="B17" s="22"/>
      <c r="C17" s="22"/>
      <c r="D17" s="22"/>
      <c r="E17" s="22"/>
      <c r="F17" s="22"/>
      <c r="G17" s="23"/>
      <c r="H17" s="22"/>
      <c r="I17" s="23"/>
      <c r="J17" s="22"/>
      <c r="K17" s="23"/>
      <c r="L17" s="22"/>
    </row>
    <row r="18" spans="1:12" s="3" customFormat="1" ht="18" customHeight="1" x14ac:dyDescent="0.35">
      <c r="A18" s="19" t="s">
        <v>76</v>
      </c>
      <c r="B18" s="20">
        <v>1174413</v>
      </c>
      <c r="C18" s="20"/>
      <c r="D18" s="2"/>
      <c r="E18" s="20">
        <v>1586540</v>
      </c>
      <c r="F18" s="20">
        <v>709</v>
      </c>
      <c r="G18" s="20"/>
      <c r="H18" s="20">
        <v>-85334</v>
      </c>
      <c r="I18" s="15"/>
      <c r="J18" s="20"/>
      <c r="K18" s="15"/>
      <c r="L18" s="20">
        <f>SUM(B18:J18)</f>
        <v>2676328</v>
      </c>
    </row>
    <row r="19" spans="1:12" s="3" customFormat="1" ht="18" customHeight="1" x14ac:dyDescent="0.35">
      <c r="A19" s="3" t="s">
        <v>71</v>
      </c>
      <c r="B19" s="4"/>
      <c r="C19" s="4"/>
      <c r="D19" s="4"/>
      <c r="E19" s="4"/>
      <c r="F19" s="4"/>
      <c r="G19" s="17"/>
      <c r="H19" s="4">
        <v>789</v>
      </c>
      <c r="I19" s="17"/>
      <c r="J19" s="4"/>
      <c r="K19" s="17"/>
      <c r="L19" s="4">
        <f>SUM(B19:J19)</f>
        <v>789</v>
      </c>
    </row>
    <row r="20" spans="1:12" ht="18" customHeight="1" x14ac:dyDescent="0.45">
      <c r="A20" s="3" t="s">
        <v>72</v>
      </c>
      <c r="B20" s="4"/>
      <c r="C20" s="4"/>
      <c r="D20" s="4"/>
      <c r="E20" s="4"/>
      <c r="F20" s="4"/>
      <c r="G20" s="17"/>
      <c r="H20" s="4">
        <v>-68078</v>
      </c>
      <c r="I20" s="17"/>
      <c r="J20" s="4"/>
      <c r="K20" s="17"/>
      <c r="L20" s="4">
        <f t="shared" ref="L20:L23" si="3">SUM(B20:J20)</f>
        <v>-68078</v>
      </c>
    </row>
    <row r="21" spans="1:12" ht="18" customHeight="1" x14ac:dyDescent="0.45">
      <c r="A21" s="3" t="s">
        <v>73</v>
      </c>
      <c r="B21" s="4">
        <v>96180</v>
      </c>
      <c r="C21" s="4">
        <v>72600</v>
      </c>
      <c r="D21" s="4"/>
      <c r="E21" s="4">
        <f>-96180-72600</f>
        <v>-168780</v>
      </c>
      <c r="F21" s="4"/>
      <c r="G21" s="17"/>
      <c r="H21" s="4"/>
      <c r="I21" s="17"/>
      <c r="J21" s="4"/>
      <c r="K21" s="17"/>
      <c r="L21" s="4">
        <f t="shared" si="3"/>
        <v>0</v>
      </c>
    </row>
    <row r="22" spans="1:12" ht="18" customHeight="1" x14ac:dyDescent="0.45">
      <c r="A22" s="3" t="s">
        <v>74</v>
      </c>
      <c r="B22" s="4"/>
      <c r="C22" s="4"/>
      <c r="D22" s="4"/>
      <c r="E22" s="4"/>
      <c r="F22" s="4"/>
      <c r="G22" s="17"/>
      <c r="H22" s="4"/>
      <c r="I22" s="17"/>
      <c r="J22" s="4">
        <f>109582+168382</f>
        <v>277964</v>
      </c>
      <c r="K22" s="17"/>
      <c r="L22" s="4">
        <f t="shared" si="3"/>
        <v>277964</v>
      </c>
    </row>
    <row r="23" spans="1:12" ht="18" customHeight="1" x14ac:dyDescent="0.45">
      <c r="A23" s="3" t="s">
        <v>75</v>
      </c>
      <c r="B23" s="4"/>
      <c r="C23" s="4"/>
      <c r="D23" s="4"/>
      <c r="E23" s="4">
        <f>109582+168382</f>
        <v>277964</v>
      </c>
      <c r="F23" s="4"/>
      <c r="G23" s="17"/>
      <c r="H23" s="4"/>
      <c r="I23" s="17"/>
      <c r="J23" s="4">
        <f>-109582-168382</f>
        <v>-277964</v>
      </c>
      <c r="K23" s="17"/>
      <c r="L23" s="4">
        <f t="shared" si="3"/>
        <v>0</v>
      </c>
    </row>
    <row r="24" spans="1:12" ht="18" customHeight="1" thickBot="1" x14ac:dyDescent="0.5">
      <c r="A24" s="10" t="s">
        <v>131</v>
      </c>
      <c r="B24" s="12">
        <f>SUM(B18:B23)</f>
        <v>1270593</v>
      </c>
      <c r="C24" s="12">
        <f>SUM(C18:C23)</f>
        <v>72600</v>
      </c>
      <c r="D24" s="15"/>
      <c r="E24" s="12">
        <f t="shared" ref="E24:F24" si="4">SUM(E18:E23)</f>
        <v>1695724</v>
      </c>
      <c r="F24" s="12">
        <f t="shared" si="4"/>
        <v>709</v>
      </c>
      <c r="G24" s="15"/>
      <c r="H24" s="12">
        <f t="shared" ref="H24" si="5">SUM(H18:H23)</f>
        <v>-152623</v>
      </c>
      <c r="I24" s="15"/>
      <c r="J24" s="12">
        <f t="shared" ref="J24" si="6">SUM(J18:J23)</f>
        <v>0</v>
      </c>
      <c r="K24" s="15"/>
      <c r="L24" s="12">
        <f t="shared" ref="L24" si="7">SUM(L18:L23)</f>
        <v>2887003</v>
      </c>
    </row>
    <row r="25" spans="1:12" ht="18" customHeight="1" thickTop="1" x14ac:dyDescent="0.45">
      <c r="A25" s="1" t="s">
        <v>77</v>
      </c>
      <c r="B25" s="2">
        <v>1270593</v>
      </c>
      <c r="C25" s="2">
        <v>72600</v>
      </c>
      <c r="D25" s="2"/>
      <c r="E25" s="2">
        <v>1695724</v>
      </c>
      <c r="F25" s="2">
        <v>709</v>
      </c>
      <c r="G25" s="15"/>
      <c r="H25" s="2">
        <v>-152623</v>
      </c>
      <c r="I25" s="15"/>
      <c r="J25" s="2"/>
      <c r="K25" s="15"/>
      <c r="L25" s="2">
        <f>SUM(B25:J25)</f>
        <v>2887003</v>
      </c>
    </row>
    <row r="26" spans="1:12" ht="18" customHeight="1" x14ac:dyDescent="0.45">
      <c r="A26" s="3" t="s">
        <v>71</v>
      </c>
      <c r="B26" s="4"/>
      <c r="C26" s="4"/>
      <c r="D26" s="4"/>
      <c r="E26" s="4"/>
      <c r="F26" s="4"/>
      <c r="G26" s="17"/>
      <c r="H26" s="4">
        <v>49</v>
      </c>
      <c r="I26" s="17"/>
      <c r="J26" s="4"/>
      <c r="K26" s="17"/>
      <c r="L26" s="4">
        <f t="shared" ref="L26:L30" si="8">SUM(B26:J26)</f>
        <v>49</v>
      </c>
    </row>
    <row r="27" spans="1:12" ht="18" customHeight="1" x14ac:dyDescent="0.45">
      <c r="A27" s="3" t="s">
        <v>72</v>
      </c>
      <c r="B27" s="4"/>
      <c r="C27" s="4"/>
      <c r="D27" s="4"/>
      <c r="E27" s="4"/>
      <c r="F27" s="4"/>
      <c r="G27" s="17"/>
      <c r="H27" s="4">
        <v>13503</v>
      </c>
      <c r="I27" s="17"/>
      <c r="J27" s="4"/>
      <c r="K27" s="17"/>
      <c r="L27" s="4">
        <f t="shared" si="8"/>
        <v>13503</v>
      </c>
    </row>
    <row r="28" spans="1:12" ht="18" customHeight="1" x14ac:dyDescent="0.45">
      <c r="A28" s="3" t="s">
        <v>73</v>
      </c>
      <c r="B28" s="4">
        <v>247986</v>
      </c>
      <c r="C28" s="4">
        <v>-72600</v>
      </c>
      <c r="D28" s="4"/>
      <c r="E28" s="4">
        <v>-175386</v>
      </c>
      <c r="F28" s="4"/>
      <c r="G28" s="17"/>
      <c r="H28" s="4"/>
      <c r="I28" s="17"/>
      <c r="J28" s="4"/>
      <c r="K28" s="17"/>
      <c r="L28" s="4">
        <f t="shared" si="8"/>
        <v>0</v>
      </c>
    </row>
    <row r="29" spans="1:12" ht="18" customHeight="1" x14ac:dyDescent="0.45">
      <c r="A29" s="3" t="s">
        <v>74</v>
      </c>
      <c r="B29" s="4"/>
      <c r="C29" s="4"/>
      <c r="D29" s="4"/>
      <c r="E29" s="4"/>
      <c r="F29" s="4"/>
      <c r="G29" s="17"/>
      <c r="H29" s="4"/>
      <c r="I29" s="17"/>
      <c r="J29" s="4">
        <v>199306</v>
      </c>
      <c r="K29" s="17"/>
      <c r="L29" s="4">
        <f t="shared" si="8"/>
        <v>199306</v>
      </c>
    </row>
    <row r="30" spans="1:12" ht="18" customHeight="1" x14ac:dyDescent="0.45">
      <c r="A30" s="3" t="s">
        <v>75</v>
      </c>
      <c r="B30" s="4"/>
      <c r="C30" s="4"/>
      <c r="D30" s="4"/>
      <c r="E30" s="4">
        <v>199306</v>
      </c>
      <c r="F30" s="4"/>
      <c r="G30" s="17"/>
      <c r="H30" s="4"/>
      <c r="I30" s="17"/>
      <c r="J30" s="4">
        <v>-199306</v>
      </c>
      <c r="K30" s="17"/>
      <c r="L30" s="4">
        <f t="shared" si="8"/>
        <v>0</v>
      </c>
    </row>
    <row r="31" spans="1:12" ht="18" customHeight="1" thickBot="1" x14ac:dyDescent="0.5">
      <c r="A31" s="10" t="s">
        <v>132</v>
      </c>
      <c r="B31" s="12">
        <f>SUM(B25:B30)</f>
        <v>1518579</v>
      </c>
      <c r="C31" s="12">
        <f>SUM(C25:C30)</f>
        <v>0</v>
      </c>
      <c r="D31" s="15"/>
      <c r="E31" s="12">
        <f t="shared" ref="E31:F31" si="9">SUM(E25:E30)</f>
        <v>1719644</v>
      </c>
      <c r="F31" s="12">
        <f t="shared" si="9"/>
        <v>709</v>
      </c>
      <c r="G31" s="15"/>
      <c r="H31" s="12">
        <f t="shared" ref="H31" si="10">SUM(H25:H30)</f>
        <v>-139071</v>
      </c>
      <c r="I31" s="15"/>
      <c r="J31" s="12">
        <f t="shared" ref="J31" si="11">SUM(J25:J30)</f>
        <v>0</v>
      </c>
      <c r="K31" s="15"/>
      <c r="L31" s="12">
        <f t="shared" ref="L31" si="12">SUM(L25:L30)</f>
        <v>3099861</v>
      </c>
    </row>
    <row r="32" spans="1:12" ht="16.5" hidden="1" thickTop="1" x14ac:dyDescent="0.45"/>
  </sheetData>
  <mergeCells count="1">
    <mergeCell ref="E1:F1"/>
  </mergeCells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7"/>
  <sheetViews>
    <sheetView showGridLines="0" topLeftCell="A37" workbookViewId="0">
      <selection activeCell="A45" sqref="A45:XFD1048576"/>
    </sheetView>
  </sheetViews>
  <sheetFormatPr defaultColWidth="0" defaultRowHeight="17.5" customHeight="1" zeroHeight="1" x14ac:dyDescent="0.25"/>
  <cols>
    <col min="1" max="1" width="2.7265625" style="24" customWidth="1"/>
    <col min="2" max="2" width="54.54296875" style="24" customWidth="1"/>
    <col min="3" max="4" width="15.7265625" style="24" customWidth="1"/>
    <col min="5" max="5" width="3.7265625" style="24" customWidth="1"/>
    <col min="6" max="7" width="15.7265625" style="24" customWidth="1"/>
    <col min="8" max="16384" width="9.1796875" style="24" hidden="1"/>
  </cols>
  <sheetData>
    <row r="1" spans="1:7" ht="17.5" customHeight="1" thickBot="1" x14ac:dyDescent="0.3">
      <c r="C1" s="99" t="s">
        <v>129</v>
      </c>
      <c r="D1" s="99"/>
      <c r="E1" s="29"/>
      <c r="F1" s="100" t="s">
        <v>130</v>
      </c>
      <c r="G1" s="100"/>
    </row>
    <row r="2" spans="1:7" s="51" customFormat="1" ht="17.5" customHeight="1" thickBot="1" x14ac:dyDescent="0.4">
      <c r="C2" s="70">
        <v>2020</v>
      </c>
      <c r="D2" s="70">
        <v>2019</v>
      </c>
      <c r="E2" s="71"/>
      <c r="F2" s="70">
        <v>2020</v>
      </c>
      <c r="G2" s="70">
        <v>2019</v>
      </c>
    </row>
    <row r="3" spans="1:7" ht="17.5" customHeight="1" x14ac:dyDescent="0.25">
      <c r="A3" s="102" t="s">
        <v>80</v>
      </c>
      <c r="B3" s="102"/>
      <c r="C3" s="72"/>
      <c r="D3" s="72"/>
      <c r="E3" s="29"/>
      <c r="F3" s="72"/>
      <c r="G3" s="72"/>
    </row>
    <row r="4" spans="1:7" ht="17.5" customHeight="1" x14ac:dyDescent="0.25">
      <c r="A4" s="101" t="s">
        <v>117</v>
      </c>
      <c r="B4" s="101"/>
      <c r="C4" s="73">
        <f>SUM(C5:C16)</f>
        <v>260268</v>
      </c>
      <c r="D4" s="73">
        <f>SUM(D5:D16)</f>
        <v>350462</v>
      </c>
      <c r="E4" s="29"/>
      <c r="F4" s="73">
        <f>SUM(F5:F16)</f>
        <v>412593</v>
      </c>
      <c r="G4" s="73">
        <f>SUM(G5:G16)</f>
        <v>517938</v>
      </c>
    </row>
    <row r="5" spans="1:7" ht="17.5" customHeight="1" x14ac:dyDescent="0.25">
      <c r="A5" s="103" t="s">
        <v>74</v>
      </c>
      <c r="B5" s="103"/>
      <c r="C5" s="74">
        <v>116221</v>
      </c>
      <c r="D5" s="74">
        <v>168382</v>
      </c>
      <c r="E5" s="29"/>
      <c r="F5" s="74">
        <v>199306</v>
      </c>
      <c r="G5" s="74">
        <v>277964</v>
      </c>
    </row>
    <row r="6" spans="1:7" ht="17.5" customHeight="1" x14ac:dyDescent="0.25">
      <c r="A6" s="103" t="s">
        <v>81</v>
      </c>
      <c r="B6" s="103"/>
      <c r="C6" s="74"/>
      <c r="D6" s="74"/>
      <c r="E6" s="29"/>
      <c r="F6" s="74"/>
      <c r="G6" s="74"/>
    </row>
    <row r="7" spans="1:7" ht="17.5" customHeight="1" x14ac:dyDescent="0.25">
      <c r="A7" s="75"/>
      <c r="B7" s="75" t="s">
        <v>82</v>
      </c>
      <c r="C7" s="74">
        <v>3097</v>
      </c>
      <c r="D7" s="74">
        <v>3876</v>
      </c>
      <c r="E7" s="29"/>
      <c r="F7" s="74">
        <v>6269</v>
      </c>
      <c r="G7" s="74">
        <v>7717</v>
      </c>
    </row>
    <row r="8" spans="1:7" ht="17.5" customHeight="1" x14ac:dyDescent="0.25">
      <c r="A8" s="75"/>
      <c r="B8" s="75" t="s">
        <v>83</v>
      </c>
      <c r="C8" s="74">
        <v>0</v>
      </c>
      <c r="D8" s="74">
        <v>-29</v>
      </c>
      <c r="E8" s="29"/>
      <c r="F8" s="74">
        <v>0</v>
      </c>
      <c r="G8" s="74">
        <v>-33</v>
      </c>
    </row>
    <row r="9" spans="1:7" ht="17.5" customHeight="1" x14ac:dyDescent="0.25">
      <c r="A9" s="75"/>
      <c r="B9" s="75" t="s">
        <v>157</v>
      </c>
      <c r="C9" s="74">
        <v>0</v>
      </c>
      <c r="D9" s="76">
        <v>0</v>
      </c>
      <c r="E9" s="29"/>
      <c r="F9" s="74">
        <v>0</v>
      </c>
      <c r="G9" s="74">
        <v>1100</v>
      </c>
    </row>
    <row r="10" spans="1:7" ht="17.5" customHeight="1" x14ac:dyDescent="0.25">
      <c r="A10" s="94"/>
      <c r="B10" s="94" t="s">
        <v>164</v>
      </c>
      <c r="C10" s="74">
        <v>-568</v>
      </c>
      <c r="D10" s="76">
        <v>0</v>
      </c>
      <c r="E10" s="29"/>
      <c r="F10" s="74">
        <v>-568</v>
      </c>
      <c r="G10" s="74"/>
    </row>
    <row r="11" spans="1:7" ht="17.5" customHeight="1" x14ac:dyDescent="0.25">
      <c r="A11" s="75"/>
      <c r="B11" s="75" t="s">
        <v>84</v>
      </c>
      <c r="C11" s="74">
        <v>24094</v>
      </c>
      <c r="D11" s="74">
        <v>31145</v>
      </c>
      <c r="E11" s="29"/>
      <c r="F11" s="74">
        <v>98613</v>
      </c>
      <c r="G11" s="74">
        <v>57273</v>
      </c>
    </row>
    <row r="12" spans="1:7" ht="17.5" customHeight="1" x14ac:dyDescent="0.25">
      <c r="A12" s="75"/>
      <c r="B12" s="75" t="s">
        <v>85</v>
      </c>
      <c r="C12" s="74">
        <v>-3555</v>
      </c>
      <c r="D12" s="74">
        <v>-2709</v>
      </c>
      <c r="E12" s="29"/>
      <c r="F12" s="74">
        <v>-7763</v>
      </c>
      <c r="G12" s="74">
        <v>-5423</v>
      </c>
    </row>
    <row r="13" spans="1:7" ht="17.5" customHeight="1" x14ac:dyDescent="0.25">
      <c r="A13" s="75"/>
      <c r="B13" s="75" t="s">
        <v>86</v>
      </c>
      <c r="C13" s="74">
        <v>714</v>
      </c>
      <c r="D13" s="74">
        <v>3740</v>
      </c>
      <c r="E13" s="29"/>
      <c r="F13" s="74">
        <v>4206</v>
      </c>
      <c r="G13" s="74">
        <v>6026</v>
      </c>
    </row>
    <row r="14" spans="1:7" ht="17.5" customHeight="1" x14ac:dyDescent="0.25">
      <c r="A14" s="75"/>
      <c r="B14" s="75" t="s">
        <v>87</v>
      </c>
      <c r="C14" s="74">
        <v>116450</v>
      </c>
      <c r="D14" s="74">
        <v>92844</v>
      </c>
      <c r="E14" s="29"/>
      <c r="F14" s="74">
        <v>118869</v>
      </c>
      <c r="G14" s="74">
        <v>95557</v>
      </c>
    </row>
    <row r="15" spans="1:7" ht="17.5" customHeight="1" x14ac:dyDescent="0.25">
      <c r="A15" s="75"/>
      <c r="B15" s="75" t="s">
        <v>126</v>
      </c>
      <c r="C15" s="74">
        <v>0</v>
      </c>
      <c r="D15" s="76">
        <v>0</v>
      </c>
      <c r="E15" s="29"/>
      <c r="F15" s="74">
        <v>1953</v>
      </c>
      <c r="G15" s="76">
        <v>0</v>
      </c>
    </row>
    <row r="16" spans="1:7" ht="17.5" customHeight="1" x14ac:dyDescent="0.25">
      <c r="A16" s="75"/>
      <c r="B16" s="75" t="s">
        <v>118</v>
      </c>
      <c r="C16" s="74">
        <v>3815</v>
      </c>
      <c r="D16" s="74">
        <v>53213</v>
      </c>
      <c r="E16" s="29"/>
      <c r="F16" s="74">
        <v>-8292</v>
      </c>
      <c r="G16" s="74">
        <v>77757</v>
      </c>
    </row>
    <row r="17" spans="1:7" ht="17.5" customHeight="1" x14ac:dyDescent="0.25">
      <c r="A17" s="101" t="s">
        <v>88</v>
      </c>
      <c r="B17" s="101"/>
      <c r="C17" s="73">
        <f>SUM(C18:C22)</f>
        <v>21877</v>
      </c>
      <c r="D17" s="73">
        <f>SUM(D18:D22)</f>
        <v>-241460</v>
      </c>
      <c r="E17" s="29"/>
      <c r="F17" s="73">
        <f>SUM(F18:F22)</f>
        <v>100408</v>
      </c>
      <c r="G17" s="73">
        <f>SUM(G18:G22)</f>
        <v>67578</v>
      </c>
    </row>
    <row r="18" spans="1:7" ht="17.5" customHeight="1" x14ac:dyDescent="0.25">
      <c r="A18" s="75"/>
      <c r="B18" s="75" t="s">
        <v>89</v>
      </c>
      <c r="C18" s="74">
        <v>208856</v>
      </c>
      <c r="D18" s="74">
        <v>-48674</v>
      </c>
      <c r="E18" s="29"/>
      <c r="F18" s="74">
        <v>235018</v>
      </c>
      <c r="G18" s="74">
        <v>198591</v>
      </c>
    </row>
    <row r="19" spans="1:7" ht="17.5" customHeight="1" x14ac:dyDescent="0.25">
      <c r="A19" s="75"/>
      <c r="B19" s="75" t="s">
        <v>90</v>
      </c>
      <c r="C19" s="74">
        <v>-170855</v>
      </c>
      <c r="D19" s="74">
        <v>-150740</v>
      </c>
      <c r="E19" s="29"/>
      <c r="F19" s="74">
        <v>-127029</v>
      </c>
      <c r="G19" s="74">
        <v>-108116</v>
      </c>
    </row>
    <row r="20" spans="1:7" ht="17.5" customHeight="1" x14ac:dyDescent="0.25">
      <c r="A20" s="75"/>
      <c r="B20" s="75" t="s">
        <v>120</v>
      </c>
      <c r="C20" s="74">
        <v>-5859</v>
      </c>
      <c r="D20" s="74">
        <v>2241</v>
      </c>
      <c r="E20" s="29"/>
      <c r="F20" s="74">
        <v>-15912</v>
      </c>
      <c r="G20" s="74">
        <v>-9625</v>
      </c>
    </row>
    <row r="21" spans="1:7" ht="17.5" customHeight="1" x14ac:dyDescent="0.25">
      <c r="A21" s="75"/>
      <c r="B21" s="75" t="s">
        <v>18</v>
      </c>
      <c r="C21" s="74">
        <v>-8984</v>
      </c>
      <c r="D21" s="74">
        <v>-19092</v>
      </c>
      <c r="E21" s="29"/>
      <c r="F21" s="74">
        <v>7835</v>
      </c>
      <c r="G21" s="74">
        <v>11229</v>
      </c>
    </row>
    <row r="22" spans="1:7" ht="17.5" customHeight="1" x14ac:dyDescent="0.25">
      <c r="A22" s="75"/>
      <c r="B22" s="75" t="s">
        <v>107</v>
      </c>
      <c r="C22" s="74">
        <v>-1281</v>
      </c>
      <c r="D22" s="74">
        <v>-25195</v>
      </c>
      <c r="E22" s="29"/>
      <c r="F22" s="74">
        <v>496</v>
      </c>
      <c r="G22" s="74">
        <v>-24501</v>
      </c>
    </row>
    <row r="23" spans="1:7" ht="17.5" customHeight="1" x14ac:dyDescent="0.25">
      <c r="A23" s="101" t="s">
        <v>91</v>
      </c>
      <c r="B23" s="101"/>
      <c r="C23" s="73">
        <f>SUM(C24:C30)</f>
        <v>-165433</v>
      </c>
      <c r="D23" s="73">
        <f>SUM(D24:D30)</f>
        <v>-230002</v>
      </c>
      <c r="E23" s="29"/>
      <c r="F23" s="73">
        <f>SUM(F24:F30)</f>
        <v>-508730</v>
      </c>
      <c r="G23" s="73">
        <f>SUM(G24:G30)</f>
        <v>-752441</v>
      </c>
    </row>
    <row r="24" spans="1:7" ht="17.5" customHeight="1" x14ac:dyDescent="0.25">
      <c r="A24" s="75"/>
      <c r="B24" s="75" t="s">
        <v>92</v>
      </c>
      <c r="C24" s="74">
        <v>-219964</v>
      </c>
      <c r="D24" s="74">
        <v>-69020</v>
      </c>
      <c r="E24" s="29"/>
      <c r="F24" s="74">
        <v>-648683</v>
      </c>
      <c r="G24" s="74">
        <v>-245544</v>
      </c>
    </row>
    <row r="25" spans="1:7" ht="17.5" customHeight="1" x14ac:dyDescent="0.25">
      <c r="A25" s="75"/>
      <c r="B25" s="75" t="s">
        <v>93</v>
      </c>
      <c r="C25" s="74">
        <v>177404</v>
      </c>
      <c r="D25" s="74">
        <v>-72749</v>
      </c>
      <c r="E25" s="29"/>
      <c r="F25" s="74">
        <v>428565</v>
      </c>
      <c r="G25" s="74">
        <v>-315367</v>
      </c>
    </row>
    <row r="26" spans="1:7" ht="17.5" customHeight="1" x14ac:dyDescent="0.25">
      <c r="A26" s="75"/>
      <c r="B26" s="75" t="s">
        <v>13</v>
      </c>
      <c r="C26" s="74">
        <v>-1617</v>
      </c>
      <c r="D26" s="74">
        <v>-13264</v>
      </c>
      <c r="E26" s="29"/>
      <c r="F26" s="74">
        <v>-12155</v>
      </c>
      <c r="G26" s="74">
        <v>-15975</v>
      </c>
    </row>
    <row r="27" spans="1:7" ht="17.5" customHeight="1" x14ac:dyDescent="0.25">
      <c r="A27" s="75"/>
      <c r="B27" s="75" t="s">
        <v>119</v>
      </c>
      <c r="C27" s="74">
        <v>-114943</v>
      </c>
      <c r="D27" s="74">
        <v>5988</v>
      </c>
      <c r="E27" s="29"/>
      <c r="F27" s="74">
        <f>-118850-911</f>
        <v>-119761</v>
      </c>
      <c r="G27" s="74">
        <v>1135</v>
      </c>
    </row>
    <row r="28" spans="1:7" ht="17.5" customHeight="1" x14ac:dyDescent="0.25">
      <c r="A28" s="75"/>
      <c r="B28" s="75" t="s">
        <v>94</v>
      </c>
      <c r="C28" s="95">
        <v>-20390</v>
      </c>
      <c r="D28" s="74">
        <v>-13944</v>
      </c>
      <c r="E28" s="29"/>
      <c r="F28" s="95">
        <v>-166701</v>
      </c>
      <c r="G28" s="74">
        <v>-108397</v>
      </c>
    </row>
    <row r="29" spans="1:7" ht="17.5" customHeight="1" x14ac:dyDescent="0.25">
      <c r="A29" s="75"/>
      <c r="B29" s="75" t="s">
        <v>95</v>
      </c>
      <c r="C29" s="74">
        <v>-922</v>
      </c>
      <c r="D29" s="74">
        <v>-104</v>
      </c>
      <c r="E29" s="29"/>
      <c r="F29" s="74">
        <v>-3548</v>
      </c>
      <c r="G29" s="74">
        <v>-1005</v>
      </c>
    </row>
    <row r="30" spans="1:7" ht="17.5" customHeight="1" x14ac:dyDescent="0.25">
      <c r="A30" s="75"/>
      <c r="B30" s="75" t="s">
        <v>106</v>
      </c>
      <c r="C30" s="74">
        <v>14999</v>
      </c>
      <c r="D30" s="74">
        <v>-66909</v>
      </c>
      <c r="E30" s="29"/>
      <c r="F30" s="74">
        <v>13553</v>
      </c>
      <c r="G30" s="74">
        <v>-67288</v>
      </c>
    </row>
    <row r="31" spans="1:7" ht="17.5" customHeight="1" x14ac:dyDescent="0.25">
      <c r="A31" s="101" t="s">
        <v>96</v>
      </c>
      <c r="B31" s="101"/>
      <c r="C31" s="73">
        <f>C4+C17+C23</f>
        <v>116712</v>
      </c>
      <c r="D31" s="73">
        <f>D4+D17+D23</f>
        <v>-121000</v>
      </c>
      <c r="E31" s="29"/>
      <c r="F31" s="73">
        <f>F4+F17+F23</f>
        <v>4271</v>
      </c>
      <c r="G31" s="73">
        <f>G4+G17+G23</f>
        <v>-166925</v>
      </c>
    </row>
    <row r="32" spans="1:7" ht="17.5" customHeight="1" x14ac:dyDescent="0.25">
      <c r="A32" s="75"/>
      <c r="B32" s="75"/>
      <c r="C32" s="74"/>
      <c r="D32" s="74"/>
      <c r="E32" s="29"/>
      <c r="F32" s="74"/>
      <c r="G32" s="74"/>
    </row>
    <row r="33" spans="1:7" ht="17.5" customHeight="1" x14ac:dyDescent="0.25">
      <c r="A33" s="102" t="s">
        <v>97</v>
      </c>
      <c r="B33" s="102"/>
      <c r="C33" s="77"/>
      <c r="D33" s="77"/>
      <c r="E33" s="29"/>
      <c r="F33" s="77"/>
      <c r="G33" s="77"/>
    </row>
    <row r="34" spans="1:7" ht="17.5" customHeight="1" x14ac:dyDescent="0.25">
      <c r="A34" s="75"/>
      <c r="B34" s="75" t="s">
        <v>98</v>
      </c>
      <c r="C34" s="74">
        <v>-3871</v>
      </c>
      <c r="D34" s="74">
        <v>-2564</v>
      </c>
      <c r="E34" s="29"/>
      <c r="F34" s="74">
        <v>-5020</v>
      </c>
      <c r="G34" s="74">
        <v>-13324</v>
      </c>
    </row>
    <row r="35" spans="1:7" ht="17.5" customHeight="1" x14ac:dyDescent="0.25">
      <c r="A35" s="75"/>
      <c r="B35" s="75" t="s">
        <v>99</v>
      </c>
      <c r="C35" s="74">
        <v>-2856</v>
      </c>
      <c r="D35" s="74">
        <v>-496</v>
      </c>
      <c r="E35" s="29"/>
      <c r="F35" s="74">
        <v>-3722</v>
      </c>
      <c r="G35" s="74">
        <v>-1055</v>
      </c>
    </row>
    <row r="36" spans="1:7" ht="17.5" customHeight="1" x14ac:dyDescent="0.25">
      <c r="A36" s="75"/>
      <c r="B36" s="75" t="s">
        <v>100</v>
      </c>
      <c r="C36" s="74">
        <v>39</v>
      </c>
      <c r="D36" s="74">
        <v>181</v>
      </c>
      <c r="E36" s="29"/>
      <c r="F36" s="74">
        <v>44</v>
      </c>
      <c r="G36" s="74">
        <v>327</v>
      </c>
    </row>
    <row r="37" spans="1:7" ht="17.5" customHeight="1" x14ac:dyDescent="0.25">
      <c r="A37" s="101" t="s">
        <v>101</v>
      </c>
      <c r="B37" s="101"/>
      <c r="C37" s="73">
        <f>SUM(C34:C36)</f>
        <v>-6688</v>
      </c>
      <c r="D37" s="73">
        <f>SUM(D34:D36)</f>
        <v>-2879</v>
      </c>
      <c r="E37" s="29"/>
      <c r="F37" s="73">
        <f>SUM(F34:F36)</f>
        <v>-8698</v>
      </c>
      <c r="G37" s="73">
        <f>SUM(G34:G36)</f>
        <v>-14052</v>
      </c>
    </row>
    <row r="38" spans="1:7" ht="17.5" customHeight="1" thickBot="1" x14ac:dyDescent="0.3">
      <c r="A38" s="78"/>
      <c r="B38" s="78"/>
      <c r="C38" s="79"/>
      <c r="D38" s="79"/>
      <c r="E38" s="29"/>
      <c r="F38" s="79"/>
      <c r="G38" s="79"/>
    </row>
    <row r="39" spans="1:7" ht="17.5" customHeight="1" thickTop="1" thickBot="1" x14ac:dyDescent="0.3">
      <c r="A39" s="104" t="s">
        <v>102</v>
      </c>
      <c r="B39" s="104"/>
      <c r="C39" s="80">
        <f>C31+C37</f>
        <v>110024</v>
      </c>
      <c r="D39" s="80">
        <f>D31+D37</f>
        <v>-123879</v>
      </c>
      <c r="E39" s="29"/>
      <c r="F39" s="80">
        <f>F31+F37</f>
        <v>-4427</v>
      </c>
      <c r="G39" s="80">
        <f>G31+G37</f>
        <v>-180977</v>
      </c>
    </row>
    <row r="40" spans="1:7" ht="17.5" customHeight="1" thickTop="1" x14ac:dyDescent="0.25">
      <c r="A40" s="75"/>
      <c r="B40" s="75"/>
      <c r="C40" s="74"/>
      <c r="D40" s="74"/>
      <c r="E40" s="29"/>
      <c r="F40" s="74"/>
      <c r="G40" s="74"/>
    </row>
    <row r="41" spans="1:7" ht="17.5" customHeight="1" x14ac:dyDescent="0.25">
      <c r="A41" s="101" t="s">
        <v>103</v>
      </c>
      <c r="B41" s="101"/>
      <c r="C41" s="73"/>
      <c r="D41" s="73"/>
      <c r="E41" s="29"/>
      <c r="F41" s="73"/>
      <c r="G41" s="73"/>
    </row>
    <row r="42" spans="1:7" ht="17.5" customHeight="1" x14ac:dyDescent="0.25">
      <c r="A42" s="75"/>
      <c r="B42" s="75" t="s">
        <v>104</v>
      </c>
      <c r="C42" s="74">
        <v>473412</v>
      </c>
      <c r="D42" s="74">
        <v>711742</v>
      </c>
      <c r="E42" s="29"/>
      <c r="F42" s="74">
        <v>587863</v>
      </c>
      <c r="G42" s="74">
        <v>768840</v>
      </c>
    </row>
    <row r="43" spans="1:7" ht="17.5" customHeight="1" x14ac:dyDescent="0.25">
      <c r="A43" s="75"/>
      <c r="B43" s="75" t="s">
        <v>105</v>
      </c>
      <c r="C43" s="74">
        <v>583436</v>
      </c>
      <c r="D43" s="74">
        <v>587863</v>
      </c>
      <c r="E43" s="29"/>
      <c r="F43" s="74">
        <v>583436</v>
      </c>
      <c r="G43" s="74">
        <v>587863</v>
      </c>
    </row>
    <row r="44" spans="1:7" ht="17.5" customHeight="1" x14ac:dyDescent="0.25">
      <c r="A44" s="101" t="s">
        <v>102</v>
      </c>
      <c r="B44" s="101"/>
      <c r="C44" s="73">
        <f>C43-C42</f>
        <v>110024</v>
      </c>
      <c r="D44" s="73">
        <f>D43-D42</f>
        <v>-123879</v>
      </c>
      <c r="E44" s="29"/>
      <c r="F44" s="73">
        <f>F43-F42</f>
        <v>-4427</v>
      </c>
      <c r="G44" s="73">
        <f>G43-G42</f>
        <v>-180977</v>
      </c>
    </row>
    <row r="45" spans="1:7" ht="17.5" hidden="1" customHeight="1" x14ac:dyDescent="0.25"/>
    <row r="46" spans="1:7" ht="17.5" hidden="1" customHeight="1" x14ac:dyDescent="0.25">
      <c r="C46" s="36">
        <f>C39-C44</f>
        <v>0</v>
      </c>
      <c r="D46" s="36">
        <f>D39-D44</f>
        <v>0</v>
      </c>
      <c r="F46" s="36">
        <f>F39-F44</f>
        <v>0</v>
      </c>
      <c r="G46" s="36">
        <f>G39-G44</f>
        <v>0</v>
      </c>
    </row>
    <row r="47" spans="1:7" ht="17.5" hidden="1" customHeight="1" x14ac:dyDescent="0.25">
      <c r="D47" s="36"/>
      <c r="G47" s="36"/>
    </row>
  </sheetData>
  <mergeCells count="14">
    <mergeCell ref="C1:D1"/>
    <mergeCell ref="F1:G1"/>
    <mergeCell ref="A44:B44"/>
    <mergeCell ref="A3:B3"/>
    <mergeCell ref="A4:B4"/>
    <mergeCell ref="A5:B5"/>
    <mergeCell ref="A6:B6"/>
    <mergeCell ref="A17:B17"/>
    <mergeCell ref="A23:B23"/>
    <mergeCell ref="A31:B31"/>
    <mergeCell ref="A33:B33"/>
    <mergeCell ref="A37:B37"/>
    <mergeCell ref="A39:B39"/>
    <mergeCell ref="A41:B41"/>
  </mergeCell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showGridLines="0" topLeftCell="A27" workbookViewId="0">
      <selection activeCell="A39" sqref="A39:XFD1048576"/>
    </sheetView>
  </sheetViews>
  <sheetFormatPr defaultColWidth="0" defaultRowHeight="12.5" zeroHeight="1" x14ac:dyDescent="0.25"/>
  <cols>
    <col min="1" max="1" width="3.453125" style="24" customWidth="1"/>
    <col min="2" max="2" width="55.7265625" style="24" bestFit="1" customWidth="1"/>
    <col min="3" max="4" width="15.7265625" style="24" customWidth="1"/>
    <col min="5" max="5" width="3.1796875" style="24" customWidth="1"/>
    <col min="6" max="7" width="15.7265625" style="24" customWidth="1"/>
    <col min="8" max="16384" width="9.1796875" style="24" hidden="1"/>
  </cols>
  <sheetData>
    <row r="1" spans="1:7" ht="13" thickBot="1" x14ac:dyDescent="0.3">
      <c r="C1" s="97" t="s">
        <v>129</v>
      </c>
      <c r="D1" s="97"/>
      <c r="E1" s="81"/>
      <c r="F1" s="97" t="s">
        <v>130</v>
      </c>
      <c r="G1" s="97"/>
    </row>
    <row r="2" spans="1:7" ht="13" thickTop="1" x14ac:dyDescent="0.25">
      <c r="C2" s="82">
        <v>2020</v>
      </c>
      <c r="D2" s="82">
        <v>2019</v>
      </c>
      <c r="E2" s="81"/>
      <c r="F2" s="82">
        <v>2020</v>
      </c>
      <c r="G2" s="82">
        <v>2019</v>
      </c>
    </row>
    <row r="3" spans="1:7" ht="11.25" customHeight="1" thickBot="1" x14ac:dyDescent="0.3">
      <c r="C3" s="83"/>
      <c r="D3" s="84" t="s">
        <v>158</v>
      </c>
      <c r="E3" s="85"/>
      <c r="F3" s="84"/>
      <c r="G3" s="84" t="s">
        <v>158</v>
      </c>
    </row>
    <row r="4" spans="1:7" ht="13" thickTop="1" x14ac:dyDescent="0.25">
      <c r="A4" s="106" t="s">
        <v>133</v>
      </c>
      <c r="B4" s="106"/>
      <c r="C4" s="86">
        <f>SUM(C5:C9)</f>
        <v>693254</v>
      </c>
      <c r="D4" s="86">
        <f>SUM(D5:D9)</f>
        <v>698752</v>
      </c>
      <c r="E4" s="87"/>
      <c r="F4" s="86">
        <f>SUM(F5:F9)</f>
        <v>1352944</v>
      </c>
      <c r="G4" s="86">
        <f>SUM(G5:G9)</f>
        <v>1371457</v>
      </c>
    </row>
    <row r="5" spans="1:7" x14ac:dyDescent="0.25">
      <c r="A5" s="75"/>
      <c r="B5" s="75" t="s">
        <v>134</v>
      </c>
      <c r="C5" s="76">
        <v>680414</v>
      </c>
      <c r="D5" s="76">
        <v>691982</v>
      </c>
      <c r="E5" s="87"/>
      <c r="F5" s="76">
        <v>1371697</v>
      </c>
      <c r="G5" s="76">
        <v>1345249</v>
      </c>
    </row>
    <row r="6" spans="1:7" x14ac:dyDescent="0.25">
      <c r="A6" s="75"/>
      <c r="B6" s="75" t="s">
        <v>135</v>
      </c>
      <c r="C6" s="76">
        <v>21415</v>
      </c>
      <c r="D6" s="76">
        <v>16988</v>
      </c>
      <c r="E6" s="87"/>
      <c r="F6" s="76">
        <v>36561</v>
      </c>
      <c r="G6" s="76">
        <v>32239</v>
      </c>
    </row>
    <row r="7" spans="1:7" x14ac:dyDescent="0.25">
      <c r="A7" s="75"/>
      <c r="B7" s="75" t="s">
        <v>84</v>
      </c>
      <c r="C7" s="76">
        <v>-24094</v>
      </c>
      <c r="D7" s="76">
        <v>-31145</v>
      </c>
      <c r="E7" s="87"/>
      <c r="F7" s="76">
        <v>-98613</v>
      </c>
      <c r="G7" s="76">
        <v>-57274</v>
      </c>
    </row>
    <row r="8" spans="1:7" x14ac:dyDescent="0.25">
      <c r="A8" s="75"/>
      <c r="B8" s="75" t="s">
        <v>85</v>
      </c>
      <c r="C8" s="76">
        <v>3555</v>
      </c>
      <c r="D8" s="76">
        <v>2709</v>
      </c>
      <c r="E8" s="87"/>
      <c r="F8" s="76">
        <v>7763</v>
      </c>
      <c r="G8" s="76">
        <v>5424</v>
      </c>
    </row>
    <row r="9" spans="1:7" x14ac:dyDescent="0.25">
      <c r="A9" s="75"/>
      <c r="B9" s="75" t="s">
        <v>136</v>
      </c>
      <c r="C9" s="76">
        <v>11964</v>
      </c>
      <c r="D9" s="76">
        <v>18218</v>
      </c>
      <c r="E9" s="87"/>
      <c r="F9" s="76">
        <v>35536</v>
      </c>
      <c r="G9" s="76">
        <v>45819</v>
      </c>
    </row>
    <row r="10" spans="1:7" x14ac:dyDescent="0.25">
      <c r="A10" s="101" t="s">
        <v>137</v>
      </c>
      <c r="B10" s="101"/>
      <c r="C10" s="88">
        <f>C11+C12</f>
        <v>300265</v>
      </c>
      <c r="D10" s="88">
        <f>D11+D12</f>
        <v>304904</v>
      </c>
      <c r="E10" s="87"/>
      <c r="F10" s="88">
        <f>F11+F12</f>
        <v>666815</v>
      </c>
      <c r="G10" s="88">
        <f>G11+G12</f>
        <v>629296</v>
      </c>
    </row>
    <row r="11" spans="1:7" x14ac:dyDescent="0.25">
      <c r="A11" s="75"/>
      <c r="B11" s="75" t="s">
        <v>138</v>
      </c>
      <c r="C11" s="76">
        <v>295917</v>
      </c>
      <c r="D11" s="76">
        <v>304904</v>
      </c>
      <c r="E11" s="87"/>
      <c r="F11" s="76">
        <v>661164</v>
      </c>
      <c r="G11" s="76">
        <v>629296</v>
      </c>
    </row>
    <row r="12" spans="1:7" x14ac:dyDescent="0.25">
      <c r="A12" s="75"/>
      <c r="B12" s="75" t="s">
        <v>139</v>
      </c>
      <c r="C12" s="76">
        <v>4348</v>
      </c>
      <c r="D12" s="76">
        <v>0</v>
      </c>
      <c r="E12" s="87"/>
      <c r="F12" s="76">
        <v>5651</v>
      </c>
      <c r="G12" s="76">
        <v>0</v>
      </c>
    </row>
    <row r="13" spans="1:7" x14ac:dyDescent="0.25">
      <c r="A13" s="101" t="s">
        <v>140</v>
      </c>
      <c r="B13" s="101"/>
      <c r="C13" s="88">
        <f>C14+C15</f>
        <v>46445</v>
      </c>
      <c r="D13" s="88">
        <f>D14+D15</f>
        <v>54234</v>
      </c>
      <c r="E13" s="87"/>
      <c r="F13" s="88">
        <f>F14+F15</f>
        <v>86303</v>
      </c>
      <c r="G13" s="88">
        <f>G14+G15</f>
        <v>106092</v>
      </c>
    </row>
    <row r="14" spans="1:7" x14ac:dyDescent="0.25">
      <c r="A14" s="75"/>
      <c r="B14" s="75" t="s">
        <v>162</v>
      </c>
      <c r="C14" s="76">
        <v>42675</v>
      </c>
      <c r="D14" s="76">
        <v>50634</v>
      </c>
      <c r="E14" s="87"/>
      <c r="F14" s="76">
        <v>78632</v>
      </c>
      <c r="G14" s="76">
        <v>98702</v>
      </c>
    </row>
    <row r="15" spans="1:7" x14ac:dyDescent="0.25">
      <c r="A15" s="75"/>
      <c r="B15" s="75" t="s">
        <v>141</v>
      </c>
      <c r="C15" s="76">
        <v>3770</v>
      </c>
      <c r="D15" s="76">
        <v>3600</v>
      </c>
      <c r="E15" s="87"/>
      <c r="F15" s="76">
        <v>7671</v>
      </c>
      <c r="G15" s="76">
        <v>7390</v>
      </c>
    </row>
    <row r="16" spans="1:7" x14ac:dyDescent="0.25">
      <c r="A16" s="107"/>
      <c r="B16" s="107"/>
      <c r="C16" s="76"/>
      <c r="D16" s="76"/>
      <c r="E16" s="87"/>
      <c r="F16" s="76"/>
      <c r="G16" s="76"/>
    </row>
    <row r="17" spans="1:7" x14ac:dyDescent="0.25">
      <c r="A17" s="101" t="s">
        <v>142</v>
      </c>
      <c r="B17" s="101"/>
      <c r="C17" s="88">
        <f>C4-C10-C13</f>
        <v>346544</v>
      </c>
      <c r="D17" s="88">
        <f>D4-D10-D13</f>
        <v>339614</v>
      </c>
      <c r="E17" s="87"/>
      <c r="F17" s="88">
        <f>F4-F10-F13</f>
        <v>599826</v>
      </c>
      <c r="G17" s="88">
        <f>G4-G10-G13</f>
        <v>636069</v>
      </c>
    </row>
    <row r="18" spans="1:7" x14ac:dyDescent="0.25">
      <c r="A18" s="75"/>
      <c r="B18" s="75"/>
      <c r="C18" s="76"/>
      <c r="D18" s="76"/>
      <c r="E18" s="87"/>
      <c r="F18" s="76"/>
      <c r="G18" s="76"/>
    </row>
    <row r="19" spans="1:7" x14ac:dyDescent="0.25">
      <c r="A19" s="101" t="s">
        <v>82</v>
      </c>
      <c r="B19" s="101"/>
      <c r="C19" s="88">
        <v>3097</v>
      </c>
      <c r="D19" s="88">
        <v>3876</v>
      </c>
      <c r="E19" s="87"/>
      <c r="F19" s="88">
        <v>6269</v>
      </c>
      <c r="G19" s="88">
        <v>7717</v>
      </c>
    </row>
    <row r="20" spans="1:7" ht="13" thickBot="1" x14ac:dyDescent="0.3">
      <c r="A20" s="89"/>
      <c r="B20" s="89"/>
      <c r="C20" s="90"/>
      <c r="D20" s="90"/>
      <c r="E20" s="87"/>
      <c r="F20" s="90"/>
      <c r="G20" s="90"/>
    </row>
    <row r="21" spans="1:7" ht="13.5" thickTop="1" thickBot="1" x14ac:dyDescent="0.3">
      <c r="A21" s="105" t="s">
        <v>143</v>
      </c>
      <c r="B21" s="105"/>
      <c r="C21" s="91">
        <f>C17-C19</f>
        <v>343447</v>
      </c>
      <c r="D21" s="91">
        <f>D17-D19</f>
        <v>335738</v>
      </c>
      <c r="E21" s="87"/>
      <c r="F21" s="91">
        <f>F17-F19</f>
        <v>593557</v>
      </c>
      <c r="G21" s="91">
        <f>G17-G19</f>
        <v>628352</v>
      </c>
    </row>
    <row r="22" spans="1:7" ht="13" thickTop="1" x14ac:dyDescent="0.25">
      <c r="A22" s="75"/>
      <c r="B22" s="75"/>
      <c r="C22" s="76"/>
      <c r="D22" s="76"/>
      <c r="E22" s="87"/>
      <c r="F22" s="76"/>
      <c r="G22" s="76"/>
    </row>
    <row r="23" spans="1:7" ht="13" thickBot="1" x14ac:dyDescent="0.3">
      <c r="A23" s="92"/>
      <c r="B23" s="92"/>
      <c r="C23" s="93"/>
      <c r="D23" s="93"/>
      <c r="E23" s="87"/>
      <c r="F23" s="93"/>
      <c r="G23" s="93"/>
    </row>
    <row r="24" spans="1:7" ht="13.5" thickTop="1" thickBot="1" x14ac:dyDescent="0.3">
      <c r="A24" s="105" t="s">
        <v>144</v>
      </c>
      <c r="B24" s="105"/>
      <c r="C24" s="91">
        <f>C26+C30+C34+C36</f>
        <v>343447</v>
      </c>
      <c r="D24" s="91">
        <f>D26+D30+D34+D36</f>
        <v>335738</v>
      </c>
      <c r="E24" s="87"/>
      <c r="F24" s="91">
        <f>F26+F30+F34+F36</f>
        <v>593557</v>
      </c>
      <c r="G24" s="91">
        <f>G26+G30+G34+G36</f>
        <v>628352</v>
      </c>
    </row>
    <row r="25" spans="1:7" ht="13" thickTop="1" x14ac:dyDescent="0.25">
      <c r="A25" s="75"/>
      <c r="B25" s="75"/>
      <c r="C25" s="76"/>
      <c r="D25" s="76"/>
      <c r="E25" s="87"/>
      <c r="F25" s="76"/>
      <c r="G25" s="76"/>
    </row>
    <row r="26" spans="1:7" x14ac:dyDescent="0.25">
      <c r="A26" s="101" t="s">
        <v>145</v>
      </c>
      <c r="B26" s="101"/>
      <c r="C26" s="88">
        <f>C27+C28+C29</f>
        <v>91928</v>
      </c>
      <c r="D26" s="88">
        <f>D27+D28+D29</f>
        <v>72500</v>
      </c>
      <c r="E26" s="87"/>
      <c r="F26" s="88">
        <f t="shared" ref="F26:G26" si="0">F27+F28+F29</f>
        <v>162128</v>
      </c>
      <c r="G26" s="88">
        <f t="shared" si="0"/>
        <v>139909</v>
      </c>
    </row>
    <row r="27" spans="1:7" x14ac:dyDescent="0.25">
      <c r="A27" s="75"/>
      <c r="B27" s="75" t="s">
        <v>146</v>
      </c>
      <c r="C27" s="76">
        <v>54917</v>
      </c>
      <c r="D27" s="76">
        <f>60632-5398</f>
        <v>55234</v>
      </c>
      <c r="E27" s="87"/>
      <c r="F27" s="76">
        <v>107320</v>
      </c>
      <c r="G27" s="76">
        <f>117785-13281</f>
        <v>104504</v>
      </c>
    </row>
    <row r="28" spans="1:7" x14ac:dyDescent="0.25">
      <c r="A28" s="75"/>
      <c r="B28" s="75" t="s">
        <v>147</v>
      </c>
      <c r="C28" s="76">
        <v>32819</v>
      </c>
      <c r="D28" s="76">
        <v>13151</v>
      </c>
      <c r="E28" s="87"/>
      <c r="F28" s="76">
        <v>46587</v>
      </c>
      <c r="G28" s="76">
        <v>27233</v>
      </c>
    </row>
    <row r="29" spans="1:7" x14ac:dyDescent="0.25">
      <c r="A29" s="75"/>
      <c r="B29" s="75" t="s">
        <v>148</v>
      </c>
      <c r="C29" s="76">
        <v>4192</v>
      </c>
      <c r="D29" s="76">
        <v>4115</v>
      </c>
      <c r="E29" s="87"/>
      <c r="F29" s="76">
        <v>8221</v>
      </c>
      <c r="G29" s="76">
        <v>8172</v>
      </c>
    </row>
    <row r="30" spans="1:7" x14ac:dyDescent="0.25">
      <c r="A30" s="101" t="s">
        <v>149</v>
      </c>
      <c r="B30" s="101"/>
      <c r="C30" s="88">
        <f>C31+C32+C33</f>
        <v>128393</v>
      </c>
      <c r="D30" s="88">
        <f>D31+D32+D33</f>
        <v>88755</v>
      </c>
      <c r="E30" s="87"/>
      <c r="F30" s="88">
        <f t="shared" ref="F30:G30" si="1">F31+F32+F33</f>
        <v>218464</v>
      </c>
      <c r="G30" s="88">
        <f t="shared" si="1"/>
        <v>195812</v>
      </c>
    </row>
    <row r="31" spans="1:7" x14ac:dyDescent="0.25">
      <c r="A31" s="75"/>
      <c r="B31" s="75" t="s">
        <v>150</v>
      </c>
      <c r="C31" s="76">
        <v>127265</v>
      </c>
      <c r="D31" s="76">
        <v>87670</v>
      </c>
      <c r="E31" s="87"/>
      <c r="F31" s="76">
        <v>216256</v>
      </c>
      <c r="G31" s="76">
        <v>193672</v>
      </c>
    </row>
    <row r="32" spans="1:7" x14ac:dyDescent="0.25">
      <c r="A32" s="75"/>
      <c r="B32" s="75" t="s">
        <v>151</v>
      </c>
      <c r="C32" s="76">
        <v>7</v>
      </c>
      <c r="D32" s="76">
        <v>10</v>
      </c>
      <c r="E32" s="87"/>
      <c r="F32" s="76">
        <v>49</v>
      </c>
      <c r="G32" s="76">
        <v>47</v>
      </c>
    </row>
    <row r="33" spans="1:7" x14ac:dyDescent="0.25">
      <c r="A33" s="75"/>
      <c r="B33" s="75" t="s">
        <v>152</v>
      </c>
      <c r="C33" s="76">
        <v>1121</v>
      </c>
      <c r="D33" s="76">
        <v>1075</v>
      </c>
      <c r="E33" s="87"/>
      <c r="F33" s="76">
        <v>2159</v>
      </c>
      <c r="G33" s="76">
        <v>2093</v>
      </c>
    </row>
    <row r="34" spans="1:7" x14ac:dyDescent="0.25">
      <c r="A34" s="101" t="s">
        <v>153</v>
      </c>
      <c r="B34" s="101"/>
      <c r="C34" s="88">
        <f>C35</f>
        <v>623</v>
      </c>
      <c r="D34" s="88">
        <f>D35</f>
        <v>703</v>
      </c>
      <c r="E34" s="87"/>
      <c r="F34" s="88">
        <f>F35</f>
        <v>1395</v>
      </c>
      <c r="G34" s="88">
        <f>G35</f>
        <v>1386</v>
      </c>
    </row>
    <row r="35" spans="1:7" x14ac:dyDescent="0.25">
      <c r="A35" s="75"/>
      <c r="B35" s="75" t="s">
        <v>161</v>
      </c>
      <c r="C35" s="76">
        <v>623</v>
      </c>
      <c r="D35" s="76">
        <v>703</v>
      </c>
      <c r="E35" s="87"/>
      <c r="F35" s="76">
        <v>1395</v>
      </c>
      <c r="G35" s="76">
        <v>1386</v>
      </c>
    </row>
    <row r="36" spans="1:7" x14ac:dyDescent="0.25">
      <c r="A36" s="101" t="s">
        <v>154</v>
      </c>
      <c r="B36" s="101"/>
      <c r="C36" s="88">
        <f>C37+C38</f>
        <v>122503</v>
      </c>
      <c r="D36" s="88">
        <f>D37+D38</f>
        <v>173780</v>
      </c>
      <c r="E36" s="87"/>
      <c r="F36" s="88">
        <f>F37+F38</f>
        <v>211570</v>
      </c>
      <c r="G36" s="88">
        <f>G37+G38</f>
        <v>291245</v>
      </c>
    </row>
    <row r="37" spans="1:7" x14ac:dyDescent="0.25">
      <c r="A37" s="75"/>
      <c r="B37" s="75" t="s">
        <v>155</v>
      </c>
      <c r="C37" s="76">
        <v>6282</v>
      </c>
      <c r="D37" s="76">
        <v>5398</v>
      </c>
      <c r="E37" s="87"/>
      <c r="F37" s="76">
        <v>12264</v>
      </c>
      <c r="G37" s="76">
        <v>13281</v>
      </c>
    </row>
    <row r="38" spans="1:7" x14ac:dyDescent="0.25">
      <c r="A38" s="75"/>
      <c r="B38" s="75" t="s">
        <v>156</v>
      </c>
      <c r="C38" s="76">
        <v>116221</v>
      </c>
      <c r="D38" s="76">
        <v>168382</v>
      </c>
      <c r="E38" s="87"/>
      <c r="F38" s="76">
        <v>199306</v>
      </c>
      <c r="G38" s="76">
        <v>277964</v>
      </c>
    </row>
  </sheetData>
  <mergeCells count="14">
    <mergeCell ref="A30:B30"/>
    <mergeCell ref="A34:B34"/>
    <mergeCell ref="A36:B36"/>
    <mergeCell ref="A4:B4"/>
    <mergeCell ref="A10:B10"/>
    <mergeCell ref="A13:B13"/>
    <mergeCell ref="A16:B16"/>
    <mergeCell ref="A17:B17"/>
    <mergeCell ref="A19:B19"/>
    <mergeCell ref="C1:D1"/>
    <mergeCell ref="F1:G1"/>
    <mergeCell ref="A21:B21"/>
    <mergeCell ref="A24:B24"/>
    <mergeCell ref="A26:B26"/>
  </mergeCells>
  <pageMargins left="0.511811024" right="0.511811024" top="0.78740157499999996" bottom="0.78740157499999996" header="0.31496062000000002" footer="0.3149606200000000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cp:lastPrinted>2021-01-27T13:47:51Z</cp:lastPrinted>
  <dcterms:created xsi:type="dcterms:W3CDTF">2020-06-01T17:09:21Z</dcterms:created>
  <dcterms:modified xsi:type="dcterms:W3CDTF">2021-03-29T21:41:43Z</dcterms:modified>
</cp:coreProperties>
</file>