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ex\BRDE 2021\Labs 2021\"/>
    </mc:Choice>
  </mc:AlternateContent>
  <bookViews>
    <workbookView xWindow="0" yWindow="0" windowWidth="28800" windowHeight="12330" tabRatio="652"/>
  </bookViews>
  <sheets>
    <sheet name="LABS 2021 ANALÍTICO" sheetId="2" r:id="rId1"/>
    <sheet name="LABS 2021 SINTÉTICO" sheetId="1" r:id="rId2"/>
    <sheet name="Avaliação FEEVALE" sheetId="3" r:id="rId3"/>
    <sheet name="Avaliação GP VENTURES" sheetId="4" r:id="rId4"/>
    <sheet name="Avaliação NEO" sheetId="5" r:id="rId5"/>
    <sheet name="Avaliação SEMENTE" sheetId="6" r:id="rId6"/>
    <sheet name="Avaliação VENTIUR" sheetId="7" r:id="rId7"/>
    <sheet name="Avaliação VOE SEM ASAS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2" l="1"/>
  <c r="C9" i="1" l="1"/>
  <c r="J22" i="2"/>
  <c r="J21" i="2"/>
  <c r="J20" i="2"/>
  <c r="J19" i="2"/>
  <c r="J17" i="2"/>
  <c r="J16" i="2"/>
  <c r="J15" i="2"/>
  <c r="J14" i="2"/>
  <c r="J13" i="2"/>
  <c r="J12" i="2"/>
  <c r="J11" i="2"/>
  <c r="J10" i="2"/>
  <c r="I22" i="2"/>
  <c r="I21" i="2"/>
  <c r="I20" i="2"/>
  <c r="I19" i="2"/>
  <c r="I17" i="2"/>
  <c r="I16" i="2"/>
  <c r="I15" i="2"/>
  <c r="I14" i="2"/>
  <c r="I13" i="2"/>
  <c r="I12" i="2"/>
  <c r="I11" i="2"/>
  <c r="I10" i="2"/>
  <c r="H22" i="2"/>
  <c r="H21" i="2"/>
  <c r="H20" i="2"/>
  <c r="H19" i="2"/>
  <c r="H17" i="2"/>
  <c r="H16" i="2"/>
  <c r="H15" i="2"/>
  <c r="H14" i="2"/>
  <c r="H13" i="2"/>
  <c r="H12" i="2"/>
  <c r="H11" i="2"/>
  <c r="H10" i="2"/>
  <c r="G22" i="2"/>
  <c r="G21" i="2"/>
  <c r="G20" i="2"/>
  <c r="G19" i="2"/>
  <c r="G17" i="2"/>
  <c r="G16" i="2"/>
  <c r="G15" i="2"/>
  <c r="G14" i="2"/>
  <c r="G13" i="2"/>
  <c r="G12" i="2"/>
  <c r="G11" i="2"/>
  <c r="G10" i="2"/>
  <c r="F22" i="2"/>
  <c r="F21" i="2"/>
  <c r="F20" i="2"/>
  <c r="F19" i="2"/>
  <c r="F17" i="2"/>
  <c r="F16" i="2"/>
  <c r="F15" i="2"/>
  <c r="F14" i="2"/>
  <c r="F13" i="2"/>
  <c r="F12" i="2"/>
  <c r="F11" i="2"/>
  <c r="F10" i="2"/>
  <c r="E22" i="2"/>
  <c r="E21" i="2"/>
  <c r="E20" i="2"/>
  <c r="E19" i="2"/>
  <c r="E17" i="2"/>
  <c r="E16" i="2"/>
  <c r="E15" i="2"/>
  <c r="E14" i="2"/>
  <c r="E13" i="2"/>
  <c r="E12" i="2"/>
  <c r="E11" i="2"/>
  <c r="E10" i="2"/>
  <c r="I28" i="2"/>
  <c r="H28" i="2"/>
  <c r="G28" i="2"/>
  <c r="F28" i="2"/>
  <c r="E28" i="2"/>
  <c r="E23" i="7"/>
  <c r="E23" i="6"/>
  <c r="E23" i="5"/>
  <c r="E23" i="4"/>
  <c r="F24" i="8" l="1"/>
  <c r="D24" i="8"/>
  <c r="J23" i="8"/>
  <c r="I23" i="8"/>
  <c r="H23" i="8"/>
  <c r="H24" i="8" s="1"/>
  <c r="H25" i="8" s="1"/>
  <c r="G23" i="8"/>
  <c r="E18" i="8"/>
  <c r="J9" i="8"/>
  <c r="J24" i="8" s="1"/>
  <c r="J25" i="8" s="1"/>
  <c r="I9" i="8"/>
  <c r="H9" i="8"/>
  <c r="G9" i="8"/>
  <c r="G24" i="8" s="1"/>
  <c r="G25" i="8" s="1"/>
  <c r="E9" i="8"/>
  <c r="F24" i="7"/>
  <c r="F25" i="7" s="1"/>
  <c r="D24" i="7"/>
  <c r="J23" i="7"/>
  <c r="I23" i="7"/>
  <c r="H23" i="7"/>
  <c r="G23" i="7"/>
  <c r="E18" i="7"/>
  <c r="J9" i="7"/>
  <c r="I9" i="7"/>
  <c r="H9" i="7"/>
  <c r="G9" i="7"/>
  <c r="G24" i="7" s="1"/>
  <c r="G25" i="7" s="1"/>
  <c r="E9" i="7"/>
  <c r="F24" i="6"/>
  <c r="F25" i="6" s="1"/>
  <c r="D24" i="6"/>
  <c r="J23" i="6"/>
  <c r="I23" i="6"/>
  <c r="H23" i="6"/>
  <c r="G23" i="6"/>
  <c r="E18" i="6"/>
  <c r="J9" i="6"/>
  <c r="I9" i="6"/>
  <c r="H9" i="6"/>
  <c r="G9" i="6"/>
  <c r="G24" i="6" s="1"/>
  <c r="G25" i="6" s="1"/>
  <c r="E9" i="6"/>
  <c r="F24" i="5"/>
  <c r="F25" i="5" s="1"/>
  <c r="D24" i="5"/>
  <c r="J23" i="5"/>
  <c r="I23" i="5"/>
  <c r="H23" i="5"/>
  <c r="G23" i="5"/>
  <c r="E18" i="5"/>
  <c r="J9" i="5"/>
  <c r="J24" i="5" s="1"/>
  <c r="J25" i="5" s="1"/>
  <c r="I9" i="5"/>
  <c r="H9" i="5"/>
  <c r="G9" i="5"/>
  <c r="G24" i="5" s="1"/>
  <c r="G25" i="5" s="1"/>
  <c r="E9" i="5"/>
  <c r="F24" i="4"/>
  <c r="D24" i="4"/>
  <c r="J23" i="4"/>
  <c r="I23" i="4"/>
  <c r="H23" i="4"/>
  <c r="G23" i="4"/>
  <c r="E18" i="4"/>
  <c r="J9" i="4"/>
  <c r="I9" i="4"/>
  <c r="H9" i="4"/>
  <c r="H24" i="4" s="1"/>
  <c r="H25" i="4" s="1"/>
  <c r="G9" i="4"/>
  <c r="G24" i="4" s="1"/>
  <c r="G25" i="4" s="1"/>
  <c r="E9" i="4"/>
  <c r="D24" i="3"/>
  <c r="J23" i="3"/>
  <c r="I23" i="3"/>
  <c r="H23" i="3"/>
  <c r="G23" i="3"/>
  <c r="F24" i="3"/>
  <c r="F25" i="3" s="1"/>
  <c r="E23" i="3"/>
  <c r="E18" i="3"/>
  <c r="J9" i="3"/>
  <c r="I9" i="3"/>
  <c r="I24" i="3" s="1"/>
  <c r="I25" i="3" s="1"/>
  <c r="H9" i="3"/>
  <c r="G9" i="3"/>
  <c r="E9" i="3"/>
  <c r="E24" i="8" l="1"/>
  <c r="E25" i="8" s="1"/>
  <c r="F25" i="8" s="1"/>
  <c r="E24" i="5"/>
  <c r="E25" i="5" s="1"/>
  <c r="I24" i="5"/>
  <c r="I25" i="5" s="1"/>
  <c r="H24" i="6"/>
  <c r="H25" i="6" s="1"/>
  <c r="H24" i="7"/>
  <c r="H25" i="7" s="1"/>
  <c r="I24" i="8"/>
  <c r="I25" i="8" s="1"/>
  <c r="J24" i="3"/>
  <c r="J25" i="3" s="1"/>
  <c r="G24" i="3"/>
  <c r="G25" i="3" s="1"/>
  <c r="H24" i="3"/>
  <c r="H25" i="3" s="1"/>
  <c r="E24" i="3"/>
  <c r="E25" i="3" s="1"/>
  <c r="I24" i="7"/>
  <c r="I25" i="7" s="1"/>
  <c r="E24" i="7"/>
  <c r="E25" i="7" s="1"/>
  <c r="J24" i="7"/>
  <c r="J25" i="7" s="1"/>
  <c r="I24" i="6"/>
  <c r="I25" i="6" s="1"/>
  <c r="E24" i="6"/>
  <c r="E25" i="6" s="1"/>
  <c r="J24" i="6"/>
  <c r="J25" i="6" s="1"/>
  <c r="H24" i="5"/>
  <c r="H25" i="5" s="1"/>
  <c r="I24" i="4"/>
  <c r="I25" i="4" s="1"/>
  <c r="E24" i="4"/>
  <c r="E25" i="4" s="1"/>
  <c r="J24" i="4"/>
  <c r="J25" i="4" s="1"/>
  <c r="G11" i="1"/>
  <c r="J18" i="2"/>
  <c r="G13" i="1" s="1"/>
  <c r="I18" i="2"/>
  <c r="G12" i="1" s="1"/>
  <c r="H18" i="2"/>
  <c r="G18" i="2"/>
  <c r="G10" i="1" s="1"/>
  <c r="F18" i="2"/>
  <c r="G9" i="1" s="1"/>
  <c r="J9" i="2"/>
  <c r="F13" i="1" s="1"/>
  <c r="I9" i="2"/>
  <c r="F12" i="1" s="1"/>
  <c r="H9" i="2"/>
  <c r="F11" i="1" s="1"/>
  <c r="G9" i="2"/>
  <c r="F10" i="1" s="1"/>
  <c r="F9" i="2"/>
  <c r="F9" i="1" s="1"/>
  <c r="D13" i="1"/>
  <c r="D12" i="1"/>
  <c r="D11" i="1"/>
  <c r="D10" i="1"/>
  <c r="D9" i="1"/>
  <c r="D8" i="1"/>
  <c r="C13" i="1"/>
  <c r="C12" i="1"/>
  <c r="C11" i="1"/>
  <c r="C10" i="1"/>
  <c r="J23" i="2" l="1"/>
  <c r="H13" i="1" s="1"/>
  <c r="I23" i="2"/>
  <c r="H12" i="1" s="1"/>
  <c r="H23" i="2"/>
  <c r="H11" i="1" s="1"/>
  <c r="G23" i="2"/>
  <c r="H10" i="1" s="1"/>
  <c r="F23" i="2"/>
  <c r="H9" i="1" s="1"/>
  <c r="E23" i="2"/>
  <c r="H8" i="1" s="1"/>
  <c r="G24" i="2" l="1"/>
  <c r="H24" i="2"/>
  <c r="H29" i="2" s="1"/>
  <c r="I10" i="1" l="1"/>
  <c r="G29" i="2"/>
  <c r="H25" i="2"/>
  <c r="J11" i="1" s="1"/>
  <c r="I11" i="1"/>
  <c r="G25" i="2"/>
  <c r="J10" i="1" s="1"/>
  <c r="F24" i="2"/>
  <c r="F29" i="2" s="1"/>
  <c r="H7" i="1"/>
  <c r="G7" i="1"/>
  <c r="F7" i="1"/>
  <c r="J9" i="1" l="1"/>
  <c r="I9" i="1"/>
  <c r="E9" i="2"/>
  <c r="F8" i="1" s="1"/>
  <c r="J24" i="2" l="1"/>
  <c r="I13" i="1" s="1"/>
  <c r="I24" i="2"/>
  <c r="E18" i="2"/>
  <c r="I12" i="1" l="1"/>
  <c r="I29" i="2"/>
  <c r="E24" i="2"/>
  <c r="G8" i="1"/>
  <c r="J13" i="1"/>
  <c r="I25" i="2"/>
  <c r="J12" i="1" s="1"/>
  <c r="C8" i="1"/>
  <c r="D24" i="2"/>
  <c r="I8" i="1" l="1"/>
  <c r="E29" i="2"/>
  <c r="E25" i="2"/>
  <c r="J8" i="1" s="1"/>
  <c r="I7" i="1"/>
</calcChain>
</file>

<file path=xl/sharedStrings.xml><?xml version="1.0" encoding="utf-8"?>
<sst xmlns="http://schemas.openxmlformats.org/spreadsheetml/2006/main" count="365" uniqueCount="105">
  <si>
    <t>Avaliação das Aceleradoras</t>
  </si>
  <si>
    <t>#</t>
  </si>
  <si>
    <t>Razão Social</t>
  </si>
  <si>
    <t>CNPJ</t>
  </si>
  <si>
    <t>Quesitos</t>
  </si>
  <si>
    <t>Equipe e Experiência</t>
  </si>
  <si>
    <t>Relacionamento</t>
  </si>
  <si>
    <t>Custo</t>
  </si>
  <si>
    <t>Nota Final</t>
  </si>
  <si>
    <t>Situação</t>
  </si>
  <si>
    <t>Preço da Proposta</t>
  </si>
  <si>
    <t>1. Equipe e Experiência</t>
  </si>
  <si>
    <t>3. Relacionamento</t>
  </si>
  <si>
    <t>4. Custo</t>
  </si>
  <si>
    <t>a. Histórico da ICT ou Aceleradora em outros programas de criação, aceleração e consultoria para startups</t>
  </si>
  <si>
    <t>a. Qualificação da rede de mentores</t>
  </si>
  <si>
    <t>b. Parcerias estratégicas com corporações nacionais e internacionais</t>
  </si>
  <si>
    <t>c. Relacionamento com academia, centros de inovação, ICT's, incubadoras e parques tecnológicos</t>
  </si>
  <si>
    <t>d. Rede de investidores estratégicos</t>
  </si>
  <si>
    <t>GROW</t>
  </si>
  <si>
    <t>FEEVALE</t>
  </si>
  <si>
    <t>VENTIUR</t>
  </si>
  <si>
    <t>30.141.933/0001-60</t>
  </si>
  <si>
    <t>13.417.973/0001-72</t>
  </si>
  <si>
    <t>26.349.956/0001-94</t>
  </si>
  <si>
    <t>NEO NEGOCIOS INOVADORES CORPORATIVOS LTDA</t>
  </si>
  <si>
    <t>GP VENTURES LTDA</t>
  </si>
  <si>
    <t>SEMENTE CONSULTORIA EM NEGOCIOS E FINANCAS LTDA</t>
  </si>
  <si>
    <t>VOE SEM ASAS TREINAMENTOS E EIRELIVENTOS</t>
  </si>
  <si>
    <t>VOE SEM ASAS</t>
  </si>
  <si>
    <t>SEMENTE</t>
  </si>
  <si>
    <t>NEO</t>
  </si>
  <si>
    <t>BRDE LABS - EDIÇÃO 2021.</t>
  </si>
  <si>
    <t>ASSOCIAÇÃO PRÓ-ENSINO SUPERIOR EM NOVO HAMBURGO</t>
  </si>
  <si>
    <t>VENTIUR INVESTIMENTOS  EM NOVOS NEGÓCIOS S/A</t>
  </si>
  <si>
    <t>Avaliação das Aceleradoras e ICTs</t>
  </si>
  <si>
    <t>Feevale</t>
  </si>
  <si>
    <t>OBS ref.a cada item da avaliação</t>
  </si>
  <si>
    <t>Programas Diálogos, Labex, Grupo Investidores, Statup Teens e Plus.</t>
  </si>
  <si>
    <t>Entre Aceleradas e incubadas: 59 TICs, 27 Economia Criativa, 09 Indústrias, 06 saúde, etc</t>
  </si>
  <si>
    <t>Gestora apresentada com formação e experiência de acordo com o demandado no edital.</t>
  </si>
  <si>
    <t>Possui relacionamento com Anprotec, Reginp, Iasp, Exohub, Comung, etc.</t>
  </si>
  <si>
    <t>Apresentou parceria com grupo de investidores da empresa Alpha.</t>
  </si>
  <si>
    <t>Equipe com atuação e foco no mercado em vários segmentos, como saúde, TI, gestão, finanças, etc.</t>
  </si>
  <si>
    <t>Apresentou contratos e acordos com Abicalçados, Runway, Brasilcap, Unimed, etc.</t>
  </si>
  <si>
    <t>Programa Brasil Cap, Ideathon Arcelor, Ideaz, Unimed POA, Tecnopuc, etc.</t>
  </si>
  <si>
    <t>b. Experiência com startups nas verticais prioritárias</t>
  </si>
  <si>
    <t>c. Abrangência territorial de atuação da ICT ou Aceleradora</t>
  </si>
  <si>
    <t>d. Qualificação do profissional responsável pela gestão do programa</t>
  </si>
  <si>
    <t>e. Qualificação da equipe da ICT ou Aceleradora dedicada ao programa</t>
  </si>
  <si>
    <t>f. Qualificação da equipe de gestão do programa</t>
  </si>
  <si>
    <t>g. Histórico do trabalho em conjunto da equipe</t>
  </si>
  <si>
    <t>h. Indicação de profissionais que auxiliarão as Startups nos aspectos técnicos, mercadológicos e de negócios</t>
  </si>
  <si>
    <t>DESCLASSIFICADA</t>
  </si>
  <si>
    <t>obs: VALOR ACIMA DO TETO DO EDITAL</t>
  </si>
  <si>
    <t>Apresentadas várias parcerias nacionais e mais de 3 termos de cooperação e parcerias internacionais.</t>
  </si>
  <si>
    <t>Equipe multidisciplinar com qualificação e formação adequados.</t>
  </si>
  <si>
    <t>Desde 2016,  já atendeu 85 projetos de pré-incubação, 36 empresas na incubação e 12 graduadas.</t>
  </si>
  <si>
    <t>Profissionais ligados a Universidade. Faltaram profissionais atuando no mercado.</t>
  </si>
  <si>
    <t>Mais de 500 starutps apoiadas ou impactadas pelos seus programas em várias verticais destacadas no edital.</t>
  </si>
  <si>
    <t>Equipe com histórico amplo de atuação conjunta e com mais de 5 anos de experiência.</t>
  </si>
  <si>
    <t>Possui relacionamento com AGS, Instituto Caldeira, Tecnopuc, Anprotec, Imed, entre outros.</t>
  </si>
  <si>
    <t>Rede de parceiros como Criatec, Vox Capital, Babel, etc.</t>
  </si>
  <si>
    <t>Apresentou participação em vários programas ligados as startups como Hubs e Labs de inovação.</t>
  </si>
  <si>
    <t>Mais de 3700 startups participaram de seus programas em várias verticais destacadas no edital.</t>
  </si>
  <si>
    <t>Abrangência nacional mas no RS e ecosistema de inovação local somente com Sebrae RS.</t>
  </si>
  <si>
    <t>Gestor apresentada com formação e experiência de acordo com o demandado no edital.</t>
  </si>
  <si>
    <t>Atuação conjunta em vários programas.</t>
  </si>
  <si>
    <t>Apresentou parcerias com Embrapa, Senai, Fibria, Berkley, Onu, entre outras.</t>
  </si>
  <si>
    <t>Rede ampla com atuação ligado ao mercado e universidades.</t>
  </si>
  <si>
    <t>Profissinais ligados a universidades e de atuação no mercado.</t>
  </si>
  <si>
    <t>Apresentou parcerias com Universidade Vila Velha, Inct Minas, CT Nano, etc.</t>
  </si>
  <si>
    <t>Fundos Bossanova e Canary e redpoint e seed 4.</t>
  </si>
  <si>
    <t>Participou de vários programas com Sebrae RS e SC, Adesampa, Vaitec, Conexsus, etc.</t>
  </si>
  <si>
    <t>Mais de 2000 startups e empreendedores participaram de seus programas em várias verticais destacadas no edital.</t>
  </si>
  <si>
    <t>Ligadas ao ecosistema de inovação do RS, em especial via parceria com o Sebrae RS.</t>
  </si>
  <si>
    <t>Amplamente ligada ao ecosistema de inovação do RS o qual o BRDE atua.</t>
  </si>
  <si>
    <t>Profissinais de mercado com vastas experiências nos aspectos citados no edital.</t>
  </si>
  <si>
    <t>Rede de investidores anjos, Fundos esg, Family Offices. Mas sem identificação de cada um.</t>
  </si>
  <si>
    <t>Gestor apresentado com formação e experiência de acordo com o demandado no edital.</t>
  </si>
  <si>
    <t>Equipe com histórico amplo de atuação conjunta e com anos de experiência.</t>
  </si>
  <si>
    <t>Parcerias várias universidade, Instituto Caldeira e Federasul, bem como Stefanini, SAP, entre outros.</t>
  </si>
  <si>
    <t>Vários parceiros investidores como CRP, 2G Capital, Gavea Angels, Paradoa, etc.</t>
  </si>
  <si>
    <t>Apresentou vários programas como qqsu 2018 e 2019.</t>
  </si>
  <si>
    <t>Mais de 70 startups aceleradas em várias verticias mencionadas no edital.</t>
  </si>
  <si>
    <t>Abrangência nacional, sede em SP. Baixa adesão ao ecosistema de inovação do RS.</t>
  </si>
  <si>
    <t>Não apresentou a rede de relacionamentos.</t>
  </si>
  <si>
    <t>Não apresentou a rede de relacionamentos com ICTS, etc.</t>
  </si>
  <si>
    <t>Não discriminado com detalhes a rede de mentores fora da equipe.</t>
  </si>
  <si>
    <t>VOE</t>
  </si>
  <si>
    <t>Apresentou Doc  com assinatura inválida (Acordo com Inst Caldeira), houve denúncia anônima e foi confirmado. Encaminhada a questão para Selic e Conjur.</t>
  </si>
  <si>
    <t>obs: PROBLEMA COM A DOCUMENTAÇÃO (ACORDO COM INST CALDEIRA).</t>
  </si>
  <si>
    <t>Equipe multidisciplinar com qualificação e formação adequados ligados a Universidade.</t>
  </si>
  <si>
    <t>Parcerias com Sebrae Rs, UFRGS, Inst Florence, entre outros.</t>
  </si>
  <si>
    <t>Participou de vários programas de apoio as startups, inclusive do Brde Labs 01 em 2020.</t>
  </si>
  <si>
    <t>Conta com mais de 50 startups investidas sendo várias nos setores priorizados no edital.</t>
  </si>
  <si>
    <t>Amplamente ligada ao ecossistema de inovação do RS o qual o BRDE atua.</t>
  </si>
  <si>
    <t>Equipe multidisciplinar com qualificação e formação adequados tanto na Universidade quanto no mercado.</t>
  </si>
  <si>
    <t>Parcerias com as universidedades PUCRS, Unisinos e UFRGS e suas incubadoras.</t>
  </si>
  <si>
    <t>Apresentou como parceiros IBM, Voicers, Senac São Paulo, B.Hub FAAP, Fábrica de Criatividade.</t>
  </si>
  <si>
    <t>Mais de 15 programas com atuação conjunta da equipe.</t>
  </si>
  <si>
    <t>Apresentou parcerias com Instituto Hélice e Caldeira, Sitawi, etc.</t>
  </si>
  <si>
    <t>Equipe multidisciplinar formada por mestres, doutores e pós doutores no geral vinculados a Universidade.</t>
  </si>
  <si>
    <t>Rede ampla com atuação ligado ao mercado mas sem representação nas academias.</t>
  </si>
  <si>
    <t>Profissionais de mercado sem membros relacionados a academia.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</si>
</sst>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&quot;00&quot;.&quot;000&quot;.&quot;000&quot;/&quot;0000\-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164" fontId="2" fillId="0" borderId="3" xfId="2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9" fontId="2" fillId="2" borderId="3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vertical="center"/>
    </xf>
    <xf numFmtId="9" fontId="0" fillId="2" borderId="6" xfId="0" applyNumberForma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2"/>
    </xf>
    <xf numFmtId="43" fontId="2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abSelected="1" zoomScale="110" zoomScaleNormal="110" workbookViewId="0">
      <selection activeCell="F25" sqref="F25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8.42578125" style="1" customWidth="1"/>
    <col min="4" max="4" width="6" style="1" bestFit="1" customWidth="1"/>
    <col min="5" max="5" width="19.5703125" style="1" customWidth="1"/>
    <col min="6" max="6" width="20.28515625" style="1" customWidth="1"/>
    <col min="7" max="8" width="19" style="1" customWidth="1"/>
    <col min="9" max="9" width="19.85546875" style="1" customWidth="1"/>
    <col min="10" max="10" width="19" style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4">
        <v>1</v>
      </c>
      <c r="F5" s="19">
        <v>2</v>
      </c>
      <c r="G5" s="21">
        <v>3</v>
      </c>
      <c r="H5" s="19">
        <v>4</v>
      </c>
      <c r="I5" s="4">
        <v>5</v>
      </c>
      <c r="J5" s="4">
        <v>6</v>
      </c>
    </row>
    <row r="6" spans="2:10" ht="45" customHeight="1" x14ac:dyDescent="0.25">
      <c r="B6" s="32" t="s">
        <v>2</v>
      </c>
      <c r="C6" s="32"/>
      <c r="D6" s="32"/>
      <c r="E6" s="20" t="s">
        <v>33</v>
      </c>
      <c r="F6" s="20" t="s">
        <v>26</v>
      </c>
      <c r="G6" s="20" t="s">
        <v>25</v>
      </c>
      <c r="H6" s="20" t="s">
        <v>27</v>
      </c>
      <c r="I6" s="20" t="s">
        <v>34</v>
      </c>
      <c r="J6" s="20" t="s">
        <v>28</v>
      </c>
    </row>
    <row r="7" spans="2:10" ht="15" customHeight="1" x14ac:dyDescent="0.25">
      <c r="B7" s="32" t="s">
        <v>3</v>
      </c>
      <c r="C7" s="32"/>
      <c r="D7" s="32"/>
      <c r="E7" s="6">
        <v>91693531000162</v>
      </c>
      <c r="F7" s="6">
        <v>26116642000144</v>
      </c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206150</v>
      </c>
      <c r="F8" s="2">
        <v>227500</v>
      </c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7" t="s">
        <v>11</v>
      </c>
      <c r="D9" s="8">
        <v>0.25</v>
      </c>
      <c r="E9" s="11">
        <f t="shared" ref="E9:J9" si="0">AVERAGE(E10:E17)</f>
        <v>4.625</v>
      </c>
      <c r="F9" s="11">
        <f t="shared" si="0"/>
        <v>4.875</v>
      </c>
      <c r="G9" s="11">
        <f t="shared" si="0"/>
        <v>4.8125</v>
      </c>
      <c r="H9" s="11">
        <f t="shared" si="0"/>
        <v>4.9375</v>
      </c>
      <c r="I9" s="11">
        <f t="shared" si="0"/>
        <v>5</v>
      </c>
      <c r="J9" s="11">
        <f t="shared" si="0"/>
        <v>4.375</v>
      </c>
    </row>
    <row r="10" spans="2:10" ht="15" customHeight="1" x14ac:dyDescent="0.25">
      <c r="B10" s="34"/>
      <c r="C10" s="15" t="s">
        <v>14</v>
      </c>
      <c r="D10" s="9"/>
      <c r="E10" s="3">
        <f>'Avaliação FEEVALE'!E10</f>
        <v>4.5</v>
      </c>
      <c r="F10" s="3">
        <f>'Avaliação GP VENTURES'!E10</f>
        <v>5</v>
      </c>
      <c r="G10" s="3">
        <f>'Avaliação NEO'!E10</f>
        <v>5</v>
      </c>
      <c r="H10" s="3">
        <f>'Avaliação SEMENTE'!E10</f>
        <v>5</v>
      </c>
      <c r="I10" s="3">
        <f>'Avaliação VENTIUR'!E10</f>
        <v>5</v>
      </c>
      <c r="J10" s="3">
        <f>'Avaliação VOE SEM ASAS'!E10</f>
        <v>5</v>
      </c>
    </row>
    <row r="11" spans="2:10" ht="15" customHeight="1" x14ac:dyDescent="0.25">
      <c r="B11" s="34"/>
      <c r="C11" s="15" t="s">
        <v>46</v>
      </c>
      <c r="D11" s="9"/>
      <c r="E11" s="3">
        <f>'Avaliação FEEVALE'!E11</f>
        <v>5</v>
      </c>
      <c r="F11" s="3">
        <f>'Avaliação GP VENTURES'!E11</f>
        <v>4.5</v>
      </c>
      <c r="G11" s="3">
        <f>'Avaliação NEO'!E11</f>
        <v>5</v>
      </c>
      <c r="H11" s="3">
        <f>'Avaliação SEMENTE'!E11</f>
        <v>5</v>
      </c>
      <c r="I11" s="3">
        <f>'Avaliação VENTIUR'!E11</f>
        <v>5</v>
      </c>
      <c r="J11" s="3">
        <f>'Avaliação VOE SEM ASAS'!E11</f>
        <v>5</v>
      </c>
    </row>
    <row r="12" spans="2:10" ht="15" customHeight="1" x14ac:dyDescent="0.25">
      <c r="B12" s="34"/>
      <c r="C12" s="15" t="s">
        <v>47</v>
      </c>
      <c r="D12" s="9"/>
      <c r="E12" s="3">
        <f>'Avaliação FEEVALE'!E12</f>
        <v>5</v>
      </c>
      <c r="F12" s="3">
        <f>'Avaliação GP VENTURES'!E12</f>
        <v>5</v>
      </c>
      <c r="G12" s="3">
        <f>'Avaliação NEO'!E12</f>
        <v>3.5</v>
      </c>
      <c r="H12" s="3">
        <f>'Avaliação SEMENTE'!E12</f>
        <v>4.5</v>
      </c>
      <c r="I12" s="3">
        <f>'Avaliação VENTIUR'!E12</f>
        <v>5</v>
      </c>
      <c r="J12" s="3">
        <f>'Avaliação VOE SEM ASAS'!E12</f>
        <v>2.5</v>
      </c>
    </row>
    <row r="13" spans="2:10" ht="15" customHeight="1" x14ac:dyDescent="0.25">
      <c r="B13" s="34"/>
      <c r="C13" s="15" t="s">
        <v>48</v>
      </c>
      <c r="D13" s="9"/>
      <c r="E13" s="3">
        <f>'Avaliação FEEVALE'!E13</f>
        <v>4.5</v>
      </c>
      <c r="F13" s="3">
        <f>'Avaliação GP VENTURES'!E13</f>
        <v>5</v>
      </c>
      <c r="G13" s="3">
        <f>'Avaliação NEO'!E13</f>
        <v>5</v>
      </c>
      <c r="H13" s="3">
        <f>'Avaliação SEMENTE'!E13</f>
        <v>5</v>
      </c>
      <c r="I13" s="3">
        <f>'Avaliação VENTIUR'!E13</f>
        <v>5</v>
      </c>
      <c r="J13" s="3">
        <f>'Avaliação VOE SEM ASAS'!E13</f>
        <v>4.5</v>
      </c>
    </row>
    <row r="14" spans="2:10" ht="15" customHeight="1" x14ac:dyDescent="0.25">
      <c r="B14" s="34"/>
      <c r="C14" s="15" t="s">
        <v>49</v>
      </c>
      <c r="D14" s="9"/>
      <c r="E14" s="3">
        <f>'Avaliação FEEVALE'!E14</f>
        <v>4.5</v>
      </c>
      <c r="F14" s="3">
        <f>'Avaliação GP VENTURES'!E14</f>
        <v>5</v>
      </c>
      <c r="G14" s="3">
        <f>'Avaliação NEO'!E14</f>
        <v>5</v>
      </c>
      <c r="H14" s="3">
        <f>'Avaliação SEMENTE'!E14</f>
        <v>5</v>
      </c>
      <c r="I14" s="3">
        <f>'Avaliação VENTIUR'!E14</f>
        <v>5</v>
      </c>
      <c r="J14" s="3">
        <f>'Avaliação VOE SEM ASAS'!E14</f>
        <v>4.5</v>
      </c>
    </row>
    <row r="15" spans="2:10" ht="15" customHeight="1" x14ac:dyDescent="0.25">
      <c r="B15" s="34"/>
      <c r="C15" s="15" t="s">
        <v>50</v>
      </c>
      <c r="D15" s="9"/>
      <c r="E15" s="3">
        <f>'Avaliação FEEVALE'!E15</f>
        <v>5</v>
      </c>
      <c r="F15" s="3">
        <f>'Avaliação GP VENTURES'!E15</f>
        <v>5</v>
      </c>
      <c r="G15" s="3">
        <f>'Avaliação NEO'!E15</f>
        <v>5</v>
      </c>
      <c r="H15" s="3">
        <f>'Avaliação SEMENTE'!E15</f>
        <v>5</v>
      </c>
      <c r="I15" s="3">
        <f>'Avaliação VENTIUR'!E15</f>
        <v>5</v>
      </c>
      <c r="J15" s="3">
        <f>'Avaliação VOE SEM ASAS'!E15</f>
        <v>4.5</v>
      </c>
    </row>
    <row r="16" spans="2:10" ht="15" customHeight="1" x14ac:dyDescent="0.25">
      <c r="B16" s="34"/>
      <c r="C16" s="15" t="s">
        <v>51</v>
      </c>
      <c r="D16" s="9"/>
      <c r="E16" s="3">
        <f>'Avaliação FEEVALE'!E16</f>
        <v>5</v>
      </c>
      <c r="F16" s="3">
        <f>'Avaliação GP VENTURES'!E16</f>
        <v>4.5</v>
      </c>
      <c r="G16" s="3">
        <f>'Avaliação NEO'!E16</f>
        <v>5</v>
      </c>
      <c r="H16" s="3">
        <f>'Avaliação SEMENTE'!E16</f>
        <v>5</v>
      </c>
      <c r="I16" s="3">
        <f>'Avaliação VENTIUR'!E16</f>
        <v>5</v>
      </c>
      <c r="J16" s="3">
        <f>'Avaliação VOE SEM ASAS'!E16</f>
        <v>5</v>
      </c>
    </row>
    <row r="17" spans="2:10" ht="15" customHeight="1" x14ac:dyDescent="0.25">
      <c r="B17" s="34"/>
      <c r="C17" s="15" t="s">
        <v>52</v>
      </c>
      <c r="D17" s="9"/>
      <c r="E17" s="3">
        <f>'Avaliação FEEVALE'!E17</f>
        <v>3.5</v>
      </c>
      <c r="F17" s="3">
        <f>'Avaliação GP VENTURES'!E17</f>
        <v>5</v>
      </c>
      <c r="G17" s="3">
        <f>'Avaliação NEO'!E17</f>
        <v>5</v>
      </c>
      <c r="H17" s="3">
        <f>'Avaliação SEMENTE'!E17</f>
        <v>5</v>
      </c>
      <c r="I17" s="3">
        <f>'Avaliação VENTIUR'!E17</f>
        <v>5</v>
      </c>
      <c r="J17" s="3">
        <f>'Avaliação VOE SEM ASAS'!E17</f>
        <v>4</v>
      </c>
    </row>
    <row r="18" spans="2:10" ht="15" customHeight="1" x14ac:dyDescent="0.25">
      <c r="B18" s="34"/>
      <c r="C18" s="7" t="s">
        <v>12</v>
      </c>
      <c r="D18" s="8">
        <v>0.25</v>
      </c>
      <c r="E18" s="11">
        <f t="shared" ref="E18:J18" si="1">IFERROR(TRUNC(AVERAGE(E$19:E$22),2),"")</f>
        <v>4.5</v>
      </c>
      <c r="F18" s="11">
        <f t="shared" si="1"/>
        <v>5</v>
      </c>
      <c r="G18" s="11">
        <f t="shared" si="1"/>
        <v>5</v>
      </c>
      <c r="H18" s="11">
        <f t="shared" si="1"/>
        <v>4.37</v>
      </c>
      <c r="I18" s="11">
        <f t="shared" si="1"/>
        <v>5</v>
      </c>
      <c r="J18" s="11">
        <f t="shared" si="1"/>
        <v>2.5</v>
      </c>
    </row>
    <row r="19" spans="2:10" ht="15" customHeight="1" x14ac:dyDescent="0.25">
      <c r="B19" s="34"/>
      <c r="C19" s="15" t="s">
        <v>15</v>
      </c>
      <c r="D19" s="10"/>
      <c r="E19" s="3">
        <f>'Avaliação FEEVALE'!E19</f>
        <v>4</v>
      </c>
      <c r="F19" s="3">
        <f>'Avaliação GP VENTURES'!E19</f>
        <v>5</v>
      </c>
      <c r="G19" s="3">
        <f>'Avaliação NEO'!E19</f>
        <v>5</v>
      </c>
      <c r="H19" s="3">
        <f>'Avaliação SEMENTE'!E19</f>
        <v>4</v>
      </c>
      <c r="I19" s="3">
        <f>'Avaliação VENTIUR'!E19</f>
        <v>5</v>
      </c>
      <c r="J19" s="3">
        <f>'Avaliação VOE SEM ASAS'!E19</f>
        <v>3</v>
      </c>
    </row>
    <row r="20" spans="2:10" ht="15" customHeight="1" x14ac:dyDescent="0.25">
      <c r="B20" s="34"/>
      <c r="C20" s="15" t="s">
        <v>16</v>
      </c>
      <c r="D20" s="10"/>
      <c r="E20" s="3">
        <f>'Avaliação FEEVALE'!E20</f>
        <v>5</v>
      </c>
      <c r="F20" s="3">
        <f>'Avaliação GP VENTURES'!E20</f>
        <v>5</v>
      </c>
      <c r="G20" s="3">
        <f>'Avaliação NEO'!E20</f>
        <v>5</v>
      </c>
      <c r="H20" s="3">
        <f>'Avaliação SEMENTE'!E20</f>
        <v>5</v>
      </c>
      <c r="I20" s="3">
        <f>'Avaliação VENTIUR'!E20</f>
        <v>5</v>
      </c>
      <c r="J20" s="3">
        <f>'Avaliação VOE SEM ASAS'!E20</f>
        <v>5</v>
      </c>
    </row>
    <row r="21" spans="2:10" ht="15" customHeight="1" x14ac:dyDescent="0.25">
      <c r="B21" s="34"/>
      <c r="C21" s="15" t="s">
        <v>17</v>
      </c>
      <c r="D21" s="10"/>
      <c r="E21" s="3">
        <f>'Avaliação FEEVALE'!E21</f>
        <v>5</v>
      </c>
      <c r="F21" s="3">
        <f>'Avaliação GP VENTURES'!E21</f>
        <v>5</v>
      </c>
      <c r="G21" s="3">
        <f>'Avaliação NEO'!E21</f>
        <v>5</v>
      </c>
      <c r="H21" s="3">
        <f>'Avaliação SEMENTE'!E21</f>
        <v>5</v>
      </c>
      <c r="I21" s="3">
        <f>'Avaliação VENTIUR'!E21</f>
        <v>5</v>
      </c>
      <c r="J21" s="3">
        <f>'Avaliação VOE SEM ASAS'!E21</f>
        <v>1</v>
      </c>
    </row>
    <row r="22" spans="2:10" ht="15" customHeight="1" x14ac:dyDescent="0.25">
      <c r="B22" s="34"/>
      <c r="C22" s="15" t="s">
        <v>18</v>
      </c>
      <c r="D22" s="10"/>
      <c r="E22" s="3">
        <f>'Avaliação FEEVALE'!E22</f>
        <v>4</v>
      </c>
      <c r="F22" s="3">
        <f>'Avaliação GP VENTURES'!E22</f>
        <v>5</v>
      </c>
      <c r="G22" s="3">
        <f>'Avaliação NEO'!E22</f>
        <v>5</v>
      </c>
      <c r="H22" s="3">
        <f>'Avaliação SEMENTE'!E22</f>
        <v>3.5</v>
      </c>
      <c r="I22" s="3">
        <f>'Avaliação VENTIUR'!E22</f>
        <v>5</v>
      </c>
      <c r="J22" s="3">
        <f>'Avaliação VOE SEM ASAS'!E22</f>
        <v>1</v>
      </c>
    </row>
    <row r="23" spans="2:10" ht="15" customHeight="1" x14ac:dyDescent="0.25">
      <c r="B23" s="35"/>
      <c r="C23" s="7" t="s">
        <v>13</v>
      </c>
      <c r="D23" s="8">
        <v>0.5</v>
      </c>
      <c r="E23" s="16">
        <f t="shared" ref="E23:J23" si="2">$E$8/E$8*5</f>
        <v>5</v>
      </c>
      <c r="F23" s="16">
        <f t="shared" si="2"/>
        <v>4.5307692307692307</v>
      </c>
      <c r="G23" s="16">
        <f t="shared" si="2"/>
        <v>3.4618236668771467</v>
      </c>
      <c r="H23" s="16">
        <f t="shared" si="2"/>
        <v>3.4981113762009648</v>
      </c>
      <c r="I23" s="16">
        <f t="shared" si="2"/>
        <v>3.4627271811065947</v>
      </c>
      <c r="J23" s="16">
        <f t="shared" si="2"/>
        <v>2.3059284116331096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3">IFERROR(TRUNC($D9*E$9+$D18*E$18+$D23*E$23,2),"")</f>
        <v>4.78</v>
      </c>
      <c r="F24" s="16">
        <f t="shared" si="3"/>
        <v>4.7300000000000004</v>
      </c>
      <c r="G24" s="16">
        <f t="shared" si="3"/>
        <v>4.18</v>
      </c>
      <c r="H24" s="16">
        <f t="shared" si="3"/>
        <v>4.07</v>
      </c>
      <c r="I24" s="16">
        <f t="shared" si="3"/>
        <v>4.2300000000000004</v>
      </c>
      <c r="J24" s="16">
        <f t="shared" si="3"/>
        <v>2.87</v>
      </c>
    </row>
    <row r="25" spans="2:10" ht="15" customHeight="1" x14ac:dyDescent="0.25">
      <c r="B25" s="28" t="s">
        <v>9</v>
      </c>
      <c r="C25" s="29"/>
      <c r="D25" s="11">
        <v>2.5</v>
      </c>
      <c r="E25" s="4" t="str">
        <f>IFERROR(IF(E$24&gt;=2.5,"APROVADA",IF(E$24="","","DESCLASSIFICADA")),"")</f>
        <v>APROVADA</v>
      </c>
      <c r="F25" s="21" t="str">
        <f>'Avaliação GP VENTURES'!F25</f>
        <v>DESCLASSIFICADA</v>
      </c>
      <c r="G25" s="21" t="str">
        <f t="shared" ref="G25:H25" si="4">IFERROR(IF(G$24&gt;=2.5,"APROVADA",IF(G$24="","","DESCLASSIFICADA")),"")</f>
        <v>APROVADA</v>
      </c>
      <c r="H25" s="21" t="str">
        <f t="shared" si="4"/>
        <v>APROVADA</v>
      </c>
      <c r="I25" s="12" t="str">
        <f>IFERROR(IF(I$24&gt;=2.5,"APROVADA","DESCLASSIFICADA"),"")</f>
        <v>APROVADA</v>
      </c>
      <c r="J25" s="12" t="s">
        <v>53</v>
      </c>
    </row>
    <row r="26" spans="2:10" ht="15" customHeight="1" x14ac:dyDescent="0.25">
      <c r="E26" s="1" t="s">
        <v>20</v>
      </c>
      <c r="F26" s="1" t="s">
        <v>19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>
      <c r="J27" s="27" t="s">
        <v>54</v>
      </c>
    </row>
    <row r="28" spans="2:10" ht="15" customHeight="1" x14ac:dyDescent="0.25">
      <c r="E28" s="26">
        <f>E23-'Avaliação FEEVALE'!E23</f>
        <v>0</v>
      </c>
      <c r="F28" s="26">
        <f>F23-'Avaliação GP VENTURES'!E23</f>
        <v>0</v>
      </c>
      <c r="G28" s="26">
        <f>G23-'Avaliação NEO'!E23</f>
        <v>0</v>
      </c>
      <c r="H28" s="26">
        <f>H23-'Avaliação SEMENTE'!E23</f>
        <v>0</v>
      </c>
      <c r="I28" s="26">
        <f>I23-'Avaliação VENTIUR'!E23</f>
        <v>0</v>
      </c>
      <c r="J28" s="27"/>
    </row>
    <row r="29" spans="2:10" ht="15" customHeight="1" x14ac:dyDescent="0.25">
      <c r="E29" s="26">
        <f>E24-'Avaliação FEEVALE'!E24</f>
        <v>0</v>
      </c>
      <c r="F29" s="26">
        <f>F24-'Avaliação GP VENTURES'!E24</f>
        <v>0</v>
      </c>
      <c r="G29" s="26">
        <f>G24-'Avaliação NEO'!E24</f>
        <v>0</v>
      </c>
      <c r="H29" s="26">
        <f>H24-'Avaliação SEMENTE'!E24</f>
        <v>0</v>
      </c>
      <c r="I29" s="26">
        <f>I24-'Avaliação VENTIUR'!E24</f>
        <v>0</v>
      </c>
      <c r="J29" s="27"/>
    </row>
    <row r="30" spans="2:10" ht="15" customHeight="1" x14ac:dyDescent="0.25">
      <c r="F30" s="27" t="s">
        <v>91</v>
      </c>
    </row>
    <row r="31" spans="2:10" ht="15" customHeight="1" x14ac:dyDescent="0.25">
      <c r="F31" s="27"/>
    </row>
    <row r="32" spans="2:10" ht="15" customHeight="1" x14ac:dyDescent="0.25">
      <c r="F32" s="27"/>
    </row>
    <row r="33" spans="6:6" ht="15" customHeight="1" x14ac:dyDescent="0.25"/>
    <row r="34" spans="6:6" ht="15" customHeight="1" x14ac:dyDescent="0.25"/>
    <row r="35" spans="6:6" ht="15" customHeight="1" x14ac:dyDescent="0.25"/>
    <row r="36" spans="6:6" ht="15" customHeight="1" x14ac:dyDescent="0.25">
      <c r="F36" s="26"/>
    </row>
  </sheetData>
  <mergeCells count="11">
    <mergeCell ref="F30:F32"/>
    <mergeCell ref="J27:J29"/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workbookViewId="0">
      <selection activeCell="B5" sqref="B5:J13"/>
    </sheetView>
  </sheetViews>
  <sheetFormatPr defaultColWidth="0" defaultRowHeight="15" zeroHeight="1" x14ac:dyDescent="0.25"/>
  <cols>
    <col min="1" max="1" width="2.85546875" style="1" customWidth="1"/>
    <col min="2" max="2" width="5.7109375" style="1" customWidth="1"/>
    <col min="3" max="3" width="42.28515625" style="1" customWidth="1"/>
    <col min="4" max="4" width="20.28515625" style="1" customWidth="1"/>
    <col min="5" max="5" width="16" style="1" customWidth="1"/>
    <col min="6" max="6" width="13.28515625" style="1" customWidth="1"/>
    <col min="7" max="7" width="15.140625" style="1" customWidth="1"/>
    <col min="8" max="8" width="11.7109375" style="1" customWidth="1"/>
    <col min="9" max="9" width="13" style="1" customWidth="1"/>
    <col min="10" max="10" width="18.7109375" style="1" customWidth="1"/>
    <col min="11" max="11" width="2.85546875" style="1" customWidth="1"/>
    <col min="12" max="12" width="0" style="1" hidden="1" customWidth="1"/>
    <col min="13" max="16384" width="9.140625" style="1" hidden="1"/>
  </cols>
  <sheetData>
    <row r="1" spans="2:10" x14ac:dyDescent="0.25"/>
    <row r="2" spans="2:10" x14ac:dyDescent="0.25">
      <c r="B2" s="17" t="s">
        <v>32</v>
      </c>
      <c r="C2" s="17"/>
      <c r="D2" s="17"/>
      <c r="E2" s="17"/>
      <c r="F2" s="17"/>
      <c r="G2" s="17"/>
      <c r="H2" s="17"/>
      <c r="I2" s="17"/>
      <c r="J2" s="17"/>
    </row>
    <row r="3" spans="2:10" x14ac:dyDescent="0.25">
      <c r="B3" s="18" t="s">
        <v>35</v>
      </c>
      <c r="C3" s="18"/>
      <c r="D3" s="18"/>
      <c r="E3" s="18"/>
      <c r="F3" s="18"/>
      <c r="G3" s="18"/>
      <c r="H3" s="18"/>
      <c r="I3" s="18"/>
      <c r="J3" s="18"/>
    </row>
    <row r="4" spans="2:10" ht="7.5" customHeight="1" x14ac:dyDescent="0.25"/>
    <row r="5" spans="2:10" x14ac:dyDescent="0.25">
      <c r="B5" s="37" t="s">
        <v>1</v>
      </c>
      <c r="C5" s="32" t="s">
        <v>2</v>
      </c>
      <c r="D5" s="37" t="s">
        <v>3</v>
      </c>
      <c r="E5" s="33" t="s">
        <v>10</v>
      </c>
      <c r="F5" s="38" t="s">
        <v>4</v>
      </c>
      <c r="G5" s="39"/>
      <c r="H5" s="40"/>
      <c r="I5" s="36" t="s">
        <v>8</v>
      </c>
      <c r="J5" s="37" t="s">
        <v>9</v>
      </c>
    </row>
    <row r="6" spans="2:10" ht="30" x14ac:dyDescent="0.25">
      <c r="B6" s="37"/>
      <c r="C6" s="32"/>
      <c r="D6" s="37"/>
      <c r="E6" s="34"/>
      <c r="F6" s="5" t="s">
        <v>5</v>
      </c>
      <c r="G6" s="5" t="s">
        <v>6</v>
      </c>
      <c r="H6" s="5" t="s">
        <v>7</v>
      </c>
      <c r="I6" s="36"/>
      <c r="J6" s="37"/>
    </row>
    <row r="7" spans="2:10" x14ac:dyDescent="0.25">
      <c r="B7" s="37"/>
      <c r="C7" s="32"/>
      <c r="D7" s="37"/>
      <c r="E7" s="35"/>
      <c r="F7" s="8">
        <f>'LABS 2021 ANALÍTICO'!D9</f>
        <v>0.25</v>
      </c>
      <c r="G7" s="8">
        <f>'LABS 2021 ANALÍTICO'!D18</f>
        <v>0.25</v>
      </c>
      <c r="H7" s="8">
        <f>'LABS 2021 ANALÍTICO'!D23</f>
        <v>0.5</v>
      </c>
      <c r="I7" s="8">
        <f>SUM($F$7:$H$7)</f>
        <v>1</v>
      </c>
      <c r="J7" s="11"/>
    </row>
    <row r="8" spans="2:10" ht="30" x14ac:dyDescent="0.25">
      <c r="B8" s="13">
        <v>1</v>
      </c>
      <c r="C8" s="42" t="str">
        <f>'LABS 2021 ANALÍTICO'!E6</f>
        <v>ASSOCIAÇÃO PRÓ-ENSINO SUPERIOR EM NOVO HAMBURGO</v>
      </c>
      <c r="D8" s="14">
        <f>'LABS 2021 ANALÍTICO'!E7</f>
        <v>91693531000162</v>
      </c>
      <c r="E8" s="22">
        <v>206150</v>
      </c>
      <c r="F8" s="11">
        <f>'LABS 2021 ANALÍTICO'!$E$9</f>
        <v>4.625</v>
      </c>
      <c r="G8" s="11">
        <f>'LABS 2021 ANALÍTICO'!$E$18</f>
        <v>4.5</v>
      </c>
      <c r="H8" s="11">
        <f>'LABS 2021 ANALÍTICO'!$E$23</f>
        <v>5</v>
      </c>
      <c r="I8" s="11">
        <f>'LABS 2021 ANALÍTICO'!$E$24</f>
        <v>4.78</v>
      </c>
      <c r="J8" s="11" t="str">
        <f>'LABS 2021 ANALÍTICO'!$E$25</f>
        <v>APROVADA</v>
      </c>
    </row>
    <row r="9" spans="2:10" x14ac:dyDescent="0.25">
      <c r="B9" s="13">
        <v>2</v>
      </c>
      <c r="C9" s="42" t="str">
        <f>'LABS 2021 ANALÍTICO'!F6</f>
        <v>GP VENTURES LTDA</v>
      </c>
      <c r="D9" s="14">
        <f>'LABS 2021 ANALÍTICO'!F7</f>
        <v>26116642000144</v>
      </c>
      <c r="E9" s="22">
        <v>227500</v>
      </c>
      <c r="F9" s="11">
        <f>'LABS 2021 ANALÍTICO'!$F$9</f>
        <v>4.875</v>
      </c>
      <c r="G9" s="11">
        <f>'LABS 2021 ANALÍTICO'!$F$18</f>
        <v>5</v>
      </c>
      <c r="H9" s="11">
        <f>'LABS 2021 ANALÍTICO'!$F$23</f>
        <v>4.5307692307692307</v>
      </c>
      <c r="I9" s="11">
        <f>'LABS 2021 ANALÍTICO'!$F$24</f>
        <v>4.7300000000000004</v>
      </c>
      <c r="J9" s="11" t="str">
        <f>'LABS 2021 ANALÍTICO'!$F$25</f>
        <v>DESCLASSIFICADA</v>
      </c>
    </row>
    <row r="10" spans="2:10" ht="30" x14ac:dyDescent="0.25">
      <c r="B10" s="13">
        <v>3</v>
      </c>
      <c r="C10" s="42" t="str">
        <f>'LABS 2021 ANALÍTICO'!G6</f>
        <v>NEO NEGOCIOS INOVADORES CORPORATIVOS LTDA</v>
      </c>
      <c r="D10" s="14" t="str">
        <f>'LABS 2021 ANALÍTICO'!G7</f>
        <v>30.141.933/0001-60</v>
      </c>
      <c r="E10" s="22">
        <v>297747.69</v>
      </c>
      <c r="F10" s="11">
        <f>'LABS 2021 ANALÍTICO'!$G$9</f>
        <v>4.8125</v>
      </c>
      <c r="G10" s="11">
        <f>'LABS 2021 ANALÍTICO'!$G$18</f>
        <v>5</v>
      </c>
      <c r="H10" s="11">
        <f>'LABS 2021 ANALÍTICO'!$G$23</f>
        <v>3.4618236668771467</v>
      </c>
      <c r="I10" s="11">
        <f>'LABS 2021 ANALÍTICO'!$G$24</f>
        <v>4.18</v>
      </c>
      <c r="J10" s="11" t="str">
        <f>'LABS 2021 ANALÍTICO'!$G$25</f>
        <v>APROVADA</v>
      </c>
    </row>
    <row r="11" spans="2:10" ht="30" x14ac:dyDescent="0.25">
      <c r="B11" s="13">
        <v>4</v>
      </c>
      <c r="C11" s="42" t="str">
        <f>'LABS 2021 ANALÍTICO'!H6</f>
        <v>SEMENTE CONSULTORIA EM NEGOCIOS E FINANCAS LTDA</v>
      </c>
      <c r="D11" s="14" t="str">
        <f>'LABS 2021 ANALÍTICO'!H7</f>
        <v>13.417.973/0001-72</v>
      </c>
      <c r="E11" s="22">
        <v>294659</v>
      </c>
      <c r="F11" s="11">
        <f>'LABS 2021 ANALÍTICO'!$H$9</f>
        <v>4.9375</v>
      </c>
      <c r="G11" s="11">
        <f>'LABS 2021 ANALÍTICO'!$H$18</f>
        <v>4.37</v>
      </c>
      <c r="H11" s="11">
        <f>'LABS 2021 ANALÍTICO'!$H$23</f>
        <v>3.4981113762009648</v>
      </c>
      <c r="I11" s="11">
        <f>'LABS 2021 ANALÍTICO'!$H$24</f>
        <v>4.07</v>
      </c>
      <c r="J11" s="11" t="str">
        <f>'LABS 2021 ANALÍTICO'!$H$25</f>
        <v>APROVADA</v>
      </c>
    </row>
    <row r="12" spans="2:10" ht="30" x14ac:dyDescent="0.25">
      <c r="B12" s="13">
        <v>5</v>
      </c>
      <c r="C12" s="42" t="str">
        <f>'LABS 2021 ANALÍTICO'!I6</f>
        <v>VENTIUR INVESTIMENTOS  EM NOVOS NEGÓCIOS S/A</v>
      </c>
      <c r="D12" s="14">
        <f>'LABS 2021 ANALÍTICO'!I7</f>
        <v>17740274000110</v>
      </c>
      <c r="E12" s="22">
        <v>297670</v>
      </c>
      <c r="F12" s="11">
        <f>'LABS 2021 ANALÍTICO'!$I$9</f>
        <v>5</v>
      </c>
      <c r="G12" s="11">
        <f>'LABS 2021 ANALÍTICO'!$I$18</f>
        <v>5</v>
      </c>
      <c r="H12" s="11">
        <f>'LABS 2021 ANALÍTICO'!$I$23</f>
        <v>3.4627271811065947</v>
      </c>
      <c r="I12" s="11">
        <f>'LABS 2021 ANALÍTICO'!$I$24</f>
        <v>4.2300000000000004</v>
      </c>
      <c r="J12" s="11" t="str">
        <f>'LABS 2021 ANALÍTICO'!$I$25</f>
        <v>APROVADA</v>
      </c>
    </row>
    <row r="13" spans="2:10" x14ac:dyDescent="0.25">
      <c r="B13" s="13">
        <v>6</v>
      </c>
      <c r="C13" s="42" t="str">
        <f>'LABS 2021 ANALÍTICO'!J6</f>
        <v>VOE SEM ASAS TREINAMENTOS E EIRELIVENTOS</v>
      </c>
      <c r="D13" s="14" t="str">
        <f>'LABS 2021 ANALÍTICO'!J7</f>
        <v>26.349.956/0001-94</v>
      </c>
      <c r="E13" s="22">
        <v>447000</v>
      </c>
      <c r="F13" s="11">
        <f>'LABS 2021 ANALÍTICO'!$J$9</f>
        <v>4.375</v>
      </c>
      <c r="G13" s="11">
        <f>'LABS 2021 ANALÍTICO'!$J$18</f>
        <v>2.5</v>
      </c>
      <c r="H13" s="11">
        <f>'LABS 2021 ANALÍTICO'!$J$23</f>
        <v>2.3059284116331096</v>
      </c>
      <c r="I13" s="11">
        <f>'LABS 2021 ANALÍTICO'!$J$24</f>
        <v>2.87</v>
      </c>
      <c r="J13" s="11" t="str">
        <f>'LABS 2021 ANALÍTICO'!$J$25</f>
        <v>DESCLASSIFICADA</v>
      </c>
    </row>
    <row r="14" spans="2:10" x14ac:dyDescent="0.25"/>
    <row r="15" spans="2:10" hidden="1" x14ac:dyDescent="0.25"/>
    <row r="16" spans="2:10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</sheetData>
  <mergeCells count="7">
    <mergeCell ref="E5:E7"/>
    <mergeCell ref="I5:I6"/>
    <mergeCell ref="J5:J6"/>
    <mergeCell ref="B5:B7"/>
    <mergeCell ref="C5:C7"/>
    <mergeCell ref="D5:D7"/>
    <mergeCell ref="F5:H5"/>
  </mergeCells>
  <pageMargins left="0.511811024" right="0.511811024" top="0.78740157499999996" bottom="0.78740157499999996" header="0.31496062000000002" footer="0.31496062000000002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opLeftCell="C6" zoomScale="160" zoomScaleNormal="160" workbookViewId="0">
      <selection activeCell="E22" sqref="E22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1.7109375" style="1" customWidth="1"/>
    <col min="4" max="4" width="6" style="1" bestFit="1" customWidth="1"/>
    <col min="5" max="5" width="19" style="1" customWidth="1"/>
    <col min="6" max="6" width="89.5703125" style="1" customWidth="1"/>
    <col min="7" max="10" width="19" style="1" hidden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25">
        <v>1</v>
      </c>
      <c r="F5" s="25">
        <v>1</v>
      </c>
      <c r="G5" s="25">
        <v>3</v>
      </c>
      <c r="H5" s="25">
        <v>4</v>
      </c>
      <c r="I5" s="25">
        <v>5</v>
      </c>
      <c r="J5" s="25">
        <v>6</v>
      </c>
    </row>
    <row r="6" spans="2:10" ht="45" customHeight="1" x14ac:dyDescent="0.25">
      <c r="B6" s="32" t="s">
        <v>2</v>
      </c>
      <c r="C6" s="32"/>
      <c r="D6" s="32"/>
      <c r="E6" s="24" t="s">
        <v>33</v>
      </c>
      <c r="F6" s="24" t="s">
        <v>36</v>
      </c>
      <c r="G6" s="24" t="s">
        <v>25</v>
      </c>
      <c r="H6" s="24" t="s">
        <v>27</v>
      </c>
      <c r="I6" s="24" t="s">
        <v>34</v>
      </c>
      <c r="J6" s="24" t="s">
        <v>28</v>
      </c>
    </row>
    <row r="7" spans="2:10" ht="15" customHeight="1" x14ac:dyDescent="0.25">
      <c r="B7" s="32" t="s">
        <v>3</v>
      </c>
      <c r="C7" s="32"/>
      <c r="D7" s="32"/>
      <c r="E7" s="6">
        <v>91693531000162</v>
      </c>
      <c r="F7" s="6"/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206150</v>
      </c>
      <c r="F8" s="2"/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23" t="s">
        <v>11</v>
      </c>
      <c r="D9" s="8">
        <v>0.25</v>
      </c>
      <c r="E9" s="11">
        <f>AVERAGE(E10:E17)</f>
        <v>4.625</v>
      </c>
      <c r="F9" s="11" t="s">
        <v>37</v>
      </c>
      <c r="G9" s="11" t="e">
        <f>AVERAGE(G10:G17)</f>
        <v>#DIV/0!</v>
      </c>
      <c r="H9" s="11" t="e">
        <f>AVERAGE(H10:H17)</f>
        <v>#DIV/0!</v>
      </c>
      <c r="I9" s="11" t="e">
        <f>AVERAGE(I10:I17)</f>
        <v>#DIV/0!</v>
      </c>
      <c r="J9" s="11" t="e">
        <f>AVERAGE(J10:J17)</f>
        <v>#DIV/0!</v>
      </c>
    </row>
    <row r="10" spans="2:10" ht="15" customHeight="1" x14ac:dyDescent="0.25">
      <c r="B10" s="34"/>
      <c r="C10" s="15" t="s">
        <v>14</v>
      </c>
      <c r="D10" s="9"/>
      <c r="E10" s="3">
        <v>4.5</v>
      </c>
      <c r="F10" s="3" t="s">
        <v>38</v>
      </c>
      <c r="G10" s="3"/>
      <c r="H10" s="3"/>
      <c r="I10" s="3"/>
      <c r="J10" s="3"/>
    </row>
    <row r="11" spans="2:10" ht="15" customHeight="1" x14ac:dyDescent="0.25">
      <c r="B11" s="34"/>
      <c r="C11" s="15" t="s">
        <v>46</v>
      </c>
      <c r="D11" s="9"/>
      <c r="E11" s="3">
        <v>5</v>
      </c>
      <c r="F11" s="3" t="s">
        <v>39</v>
      </c>
      <c r="G11" s="3"/>
      <c r="H11" s="3"/>
      <c r="I11" s="3"/>
      <c r="J11" s="3"/>
    </row>
    <row r="12" spans="2:10" ht="15" customHeight="1" x14ac:dyDescent="0.25">
      <c r="B12" s="34"/>
      <c r="C12" s="15" t="s">
        <v>47</v>
      </c>
      <c r="D12" s="9"/>
      <c r="E12" s="3">
        <v>5</v>
      </c>
      <c r="F12" s="3" t="s">
        <v>76</v>
      </c>
      <c r="G12" s="3"/>
      <c r="H12" s="3"/>
      <c r="I12" s="3"/>
      <c r="J12" s="3"/>
    </row>
    <row r="13" spans="2:10" ht="15" customHeight="1" x14ac:dyDescent="0.25">
      <c r="B13" s="34"/>
      <c r="C13" s="15" t="s">
        <v>48</v>
      </c>
      <c r="D13" s="9"/>
      <c r="E13" s="3">
        <v>4.5</v>
      </c>
      <c r="F13" s="3" t="s">
        <v>40</v>
      </c>
      <c r="G13" s="3"/>
      <c r="H13" s="3"/>
      <c r="I13" s="3"/>
      <c r="J13" s="3"/>
    </row>
    <row r="14" spans="2:10" ht="15" customHeight="1" x14ac:dyDescent="0.25">
      <c r="B14" s="34"/>
      <c r="C14" s="15" t="s">
        <v>49</v>
      </c>
      <c r="D14" s="9"/>
      <c r="E14" s="3">
        <v>4.5</v>
      </c>
      <c r="F14" s="3" t="s">
        <v>92</v>
      </c>
      <c r="G14" s="3"/>
      <c r="H14" s="3"/>
      <c r="I14" s="3"/>
      <c r="J14" s="3"/>
    </row>
    <row r="15" spans="2:10" ht="15" customHeight="1" x14ac:dyDescent="0.25">
      <c r="B15" s="34"/>
      <c r="C15" s="15" t="s">
        <v>50</v>
      </c>
      <c r="D15" s="9"/>
      <c r="E15" s="3">
        <v>5</v>
      </c>
      <c r="F15" s="3" t="s">
        <v>56</v>
      </c>
      <c r="G15" s="3"/>
      <c r="H15" s="3"/>
      <c r="I15" s="3"/>
      <c r="J15" s="3"/>
    </row>
    <row r="16" spans="2:10" ht="15" customHeight="1" x14ac:dyDescent="0.25">
      <c r="B16" s="34"/>
      <c r="C16" s="15" t="s">
        <v>51</v>
      </c>
      <c r="D16" s="9"/>
      <c r="E16" s="3">
        <v>5</v>
      </c>
      <c r="F16" s="3" t="s">
        <v>57</v>
      </c>
      <c r="G16" s="3"/>
      <c r="H16" s="3"/>
      <c r="I16" s="3"/>
      <c r="J16" s="3"/>
    </row>
    <row r="17" spans="2:10" ht="15" customHeight="1" x14ac:dyDescent="0.25">
      <c r="B17" s="34"/>
      <c r="C17" s="15" t="s">
        <v>52</v>
      </c>
      <c r="D17" s="9"/>
      <c r="E17" s="3">
        <v>3.5</v>
      </c>
      <c r="F17" s="3" t="s">
        <v>58</v>
      </c>
      <c r="G17" s="3"/>
      <c r="H17" s="3"/>
      <c r="I17" s="3"/>
      <c r="J17" s="3"/>
    </row>
    <row r="18" spans="2:10" ht="15" customHeight="1" x14ac:dyDescent="0.25">
      <c r="B18" s="34"/>
      <c r="C18" s="23" t="s">
        <v>12</v>
      </c>
      <c r="D18" s="8">
        <v>0.25</v>
      </c>
      <c r="E18" s="11">
        <f>IFERROR(TRUNC(AVERAGE(E$19:E$22),2),"")</f>
        <v>4.5</v>
      </c>
      <c r="F18" s="11"/>
      <c r="G18" s="11"/>
      <c r="H18" s="11"/>
      <c r="I18" s="11"/>
      <c r="J18" s="11"/>
    </row>
    <row r="19" spans="2:10" ht="15" customHeight="1" x14ac:dyDescent="0.25">
      <c r="B19" s="34"/>
      <c r="C19" s="15" t="s">
        <v>15</v>
      </c>
      <c r="D19" s="10"/>
      <c r="E19" s="3">
        <v>4</v>
      </c>
      <c r="F19" s="3" t="s">
        <v>102</v>
      </c>
      <c r="G19" s="3"/>
      <c r="H19" s="3"/>
      <c r="I19" s="3"/>
      <c r="J19" s="3"/>
    </row>
    <row r="20" spans="2:10" ht="15" customHeight="1" x14ac:dyDescent="0.25">
      <c r="B20" s="34"/>
      <c r="C20" s="15" t="s">
        <v>16</v>
      </c>
      <c r="D20" s="10"/>
      <c r="E20" s="3">
        <v>5</v>
      </c>
      <c r="F20" s="3" t="s">
        <v>55</v>
      </c>
      <c r="G20" s="3"/>
      <c r="H20" s="3"/>
      <c r="I20" s="3"/>
      <c r="J20" s="3"/>
    </row>
    <row r="21" spans="2:10" ht="15" customHeight="1" x14ac:dyDescent="0.25">
      <c r="B21" s="34"/>
      <c r="C21" s="15" t="s">
        <v>17</v>
      </c>
      <c r="D21" s="10"/>
      <c r="E21" s="3">
        <v>5</v>
      </c>
      <c r="F21" s="3" t="s">
        <v>41</v>
      </c>
      <c r="G21" s="3"/>
      <c r="H21" s="3"/>
      <c r="I21" s="3"/>
      <c r="J21" s="3"/>
    </row>
    <row r="22" spans="2:10" ht="15" customHeight="1" x14ac:dyDescent="0.25">
      <c r="B22" s="34"/>
      <c r="C22" s="15" t="s">
        <v>18</v>
      </c>
      <c r="D22" s="10"/>
      <c r="E22" s="3">
        <v>4</v>
      </c>
      <c r="F22" s="3" t="s">
        <v>42</v>
      </c>
      <c r="G22" s="3"/>
      <c r="H22" s="3"/>
      <c r="I22" s="3"/>
      <c r="J22" s="3"/>
    </row>
    <row r="23" spans="2:10" ht="15" customHeight="1" x14ac:dyDescent="0.25">
      <c r="B23" s="35"/>
      <c r="C23" s="23" t="s">
        <v>13</v>
      </c>
      <c r="D23" s="8">
        <v>0.5</v>
      </c>
      <c r="E23" s="16">
        <f t="shared" ref="E23:J23" si="0">$E$8/E$8*5</f>
        <v>5</v>
      </c>
      <c r="F23" s="16"/>
      <c r="G23" s="16">
        <f t="shared" si="0"/>
        <v>3.4618236668771467</v>
      </c>
      <c r="H23" s="16">
        <f t="shared" si="0"/>
        <v>3.4981113762009648</v>
      </c>
      <c r="I23" s="16">
        <f t="shared" si="0"/>
        <v>3.4627271811065947</v>
      </c>
      <c r="J23" s="16">
        <f t="shared" si="0"/>
        <v>2.3059284116331096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1">IFERROR(TRUNC($D9*E$9+$D18*E$18+$D23*E$23,2),"")</f>
        <v>4.78</v>
      </c>
      <c r="F24" s="16" t="str">
        <f t="shared" si="1"/>
        <v/>
      </c>
      <c r="G24" s="16" t="str">
        <f t="shared" si="1"/>
        <v/>
      </c>
      <c r="H24" s="16" t="str">
        <f t="shared" si="1"/>
        <v/>
      </c>
      <c r="I24" s="16" t="str">
        <f t="shared" si="1"/>
        <v/>
      </c>
      <c r="J24" s="16" t="str">
        <f t="shared" si="1"/>
        <v/>
      </c>
    </row>
    <row r="25" spans="2:10" ht="15" customHeight="1" x14ac:dyDescent="0.25">
      <c r="B25" s="28" t="s">
        <v>9</v>
      </c>
      <c r="C25" s="29"/>
      <c r="D25" s="11">
        <v>2.5</v>
      </c>
      <c r="E25" s="25" t="str">
        <f>IFERROR(IF(E$24&gt;=2.5,"APROVADA",IF(E$24="","","DESCLASSIFICADA")),"")</f>
        <v>APROVADA</v>
      </c>
      <c r="F25" s="25" t="str">
        <f>IFERROR(IF(F$24&gt;=2.5,"APROVADA",IF(F$24="","","DESCLASSIFICADA")),"")</f>
        <v>APROVADA</v>
      </c>
      <c r="G25" s="25" t="str">
        <f t="shared" ref="G25:H25" si="2">IFERROR(IF(G$24&gt;=2.5,"APROVADA",IF(G$24="","","DESCLASSIFICADA")),"")</f>
        <v>APROVADA</v>
      </c>
      <c r="H25" s="25" t="str">
        <f t="shared" si="2"/>
        <v>APROVADA</v>
      </c>
      <c r="I25" s="25" t="str">
        <f>IFERROR(IF(I$24&gt;=2.5,"APROVADA","DESCLASSIFICADA"),"")</f>
        <v>APROVADA</v>
      </c>
      <c r="J25" s="25" t="str">
        <f>IFERROR(IF(J$24&gt;=2.5,"APROVADA","DESCLASSIFICADA"),"")</f>
        <v>APROVADA</v>
      </c>
    </row>
    <row r="26" spans="2:10" ht="15" customHeight="1" x14ac:dyDescent="0.25">
      <c r="E26" s="1" t="s">
        <v>20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9"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opLeftCell="C2" zoomScale="150" zoomScaleNormal="150" workbookViewId="0">
      <selection activeCell="E16" sqref="E16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9.42578125" style="1" customWidth="1"/>
    <col min="4" max="4" width="6" style="1" bestFit="1" customWidth="1"/>
    <col min="5" max="5" width="19" style="1" customWidth="1"/>
    <col min="6" max="6" width="97" style="1" customWidth="1"/>
    <col min="7" max="10" width="19" style="1" hidden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25">
        <v>2</v>
      </c>
      <c r="F5" s="25">
        <v>2</v>
      </c>
      <c r="G5" s="25">
        <v>3</v>
      </c>
      <c r="H5" s="25">
        <v>4</v>
      </c>
      <c r="I5" s="25">
        <v>5</v>
      </c>
      <c r="J5" s="25">
        <v>6</v>
      </c>
    </row>
    <row r="6" spans="2:10" ht="45" customHeight="1" x14ac:dyDescent="0.25">
      <c r="B6" s="32" t="s">
        <v>2</v>
      </c>
      <c r="C6" s="32"/>
      <c r="D6" s="32"/>
      <c r="E6" s="24" t="s">
        <v>26</v>
      </c>
      <c r="F6" s="24" t="s">
        <v>19</v>
      </c>
      <c r="G6" s="24" t="s">
        <v>25</v>
      </c>
      <c r="H6" s="24" t="s">
        <v>27</v>
      </c>
      <c r="I6" s="24" t="s">
        <v>34</v>
      </c>
      <c r="J6" s="24" t="s">
        <v>28</v>
      </c>
    </row>
    <row r="7" spans="2:10" ht="15" customHeight="1" x14ac:dyDescent="0.25">
      <c r="B7" s="32" t="s">
        <v>3</v>
      </c>
      <c r="C7" s="32"/>
      <c r="D7" s="32"/>
      <c r="E7" s="6">
        <v>26116642000144</v>
      </c>
      <c r="F7" s="6"/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227500</v>
      </c>
      <c r="F8" s="2"/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23" t="s">
        <v>11</v>
      </c>
      <c r="D9" s="8">
        <v>0.25</v>
      </c>
      <c r="E9" s="11">
        <f>AVERAGE(E10:E17)</f>
        <v>4.875</v>
      </c>
      <c r="F9" s="11" t="s">
        <v>37</v>
      </c>
      <c r="G9" s="11" t="e">
        <f>AVERAGE(G10:G17)</f>
        <v>#DIV/0!</v>
      </c>
      <c r="H9" s="11" t="e">
        <f>AVERAGE(H10:H17)</f>
        <v>#DIV/0!</v>
      </c>
      <c r="I9" s="11" t="e">
        <f>AVERAGE(I10:I17)</f>
        <v>#DIV/0!</v>
      </c>
      <c r="J9" s="11" t="e">
        <f>AVERAGE(J10:J17)</f>
        <v>#DIV/0!</v>
      </c>
    </row>
    <row r="10" spans="2:10" ht="15" customHeight="1" x14ac:dyDescent="0.25">
      <c r="B10" s="34"/>
      <c r="C10" s="15" t="s">
        <v>14</v>
      </c>
      <c r="D10" s="9"/>
      <c r="E10" s="3">
        <v>5</v>
      </c>
      <c r="F10" s="3" t="s">
        <v>45</v>
      </c>
      <c r="G10" s="3"/>
      <c r="H10" s="3"/>
      <c r="I10" s="3"/>
      <c r="J10" s="3"/>
    </row>
    <row r="11" spans="2:10" ht="15" customHeight="1" x14ac:dyDescent="0.25">
      <c r="B11" s="34"/>
      <c r="C11" s="15" t="s">
        <v>46</v>
      </c>
      <c r="D11" s="9"/>
      <c r="E11" s="3">
        <v>4.5</v>
      </c>
      <c r="F11" s="3" t="s">
        <v>59</v>
      </c>
      <c r="G11" s="3"/>
      <c r="H11" s="3"/>
      <c r="I11" s="3"/>
      <c r="J11" s="3"/>
    </row>
    <row r="12" spans="2:10" ht="15" customHeight="1" x14ac:dyDescent="0.25">
      <c r="B12" s="34"/>
      <c r="C12" s="15" t="s">
        <v>47</v>
      </c>
      <c r="D12" s="9"/>
      <c r="E12" s="3">
        <v>5</v>
      </c>
      <c r="F12" s="3" t="s">
        <v>76</v>
      </c>
      <c r="G12" s="3"/>
      <c r="H12" s="3"/>
      <c r="I12" s="3"/>
      <c r="J12" s="3"/>
    </row>
    <row r="13" spans="2:10" ht="15" customHeight="1" x14ac:dyDescent="0.25">
      <c r="B13" s="34"/>
      <c r="C13" s="15" t="s">
        <v>48</v>
      </c>
      <c r="D13" s="9"/>
      <c r="E13" s="3">
        <v>5</v>
      </c>
      <c r="F13" s="3" t="s">
        <v>40</v>
      </c>
      <c r="G13" s="3"/>
      <c r="H13" s="3"/>
      <c r="I13" s="3"/>
      <c r="J13" s="3"/>
    </row>
    <row r="14" spans="2:10" ht="15" customHeight="1" x14ac:dyDescent="0.25">
      <c r="B14" s="34"/>
      <c r="C14" s="15" t="s">
        <v>49</v>
      </c>
      <c r="D14" s="9"/>
      <c r="E14" s="3">
        <v>5</v>
      </c>
      <c r="F14" s="3" t="s">
        <v>56</v>
      </c>
      <c r="G14" s="3"/>
      <c r="H14" s="3"/>
      <c r="I14" s="3"/>
      <c r="J14" s="3"/>
    </row>
    <row r="15" spans="2:10" ht="15" customHeight="1" x14ac:dyDescent="0.25">
      <c r="B15" s="34"/>
      <c r="C15" s="15" t="s">
        <v>50</v>
      </c>
      <c r="D15" s="9"/>
      <c r="E15" s="3">
        <v>5</v>
      </c>
      <c r="F15" s="3" t="s">
        <v>56</v>
      </c>
      <c r="G15" s="3"/>
      <c r="H15" s="3"/>
      <c r="I15" s="3"/>
      <c r="J15" s="3"/>
    </row>
    <row r="16" spans="2:10" ht="15" customHeight="1" x14ac:dyDescent="0.25">
      <c r="B16" s="34"/>
      <c r="C16" s="15" t="s">
        <v>51</v>
      </c>
      <c r="D16" s="9"/>
      <c r="E16" s="3">
        <v>4.5</v>
      </c>
      <c r="F16" s="3" t="s">
        <v>60</v>
      </c>
      <c r="G16" s="3"/>
      <c r="H16" s="3"/>
      <c r="I16" s="3"/>
      <c r="J16" s="3"/>
    </row>
    <row r="17" spans="2:10" ht="15" customHeight="1" x14ac:dyDescent="0.25">
      <c r="B17" s="34"/>
      <c r="C17" s="15" t="s">
        <v>52</v>
      </c>
      <c r="D17" s="9"/>
      <c r="E17" s="3">
        <v>5</v>
      </c>
      <c r="F17" s="3" t="s">
        <v>70</v>
      </c>
      <c r="G17" s="3"/>
      <c r="H17" s="3"/>
      <c r="I17" s="3"/>
      <c r="J17" s="3"/>
    </row>
    <row r="18" spans="2:10" ht="15" customHeight="1" x14ac:dyDescent="0.25">
      <c r="B18" s="34"/>
      <c r="C18" s="23" t="s">
        <v>12</v>
      </c>
      <c r="D18" s="8">
        <v>0.25</v>
      </c>
      <c r="E18" s="11">
        <f>IFERROR(TRUNC(AVERAGE(E$19:E$22),2),"")</f>
        <v>5</v>
      </c>
      <c r="F18" s="11"/>
      <c r="G18" s="11"/>
      <c r="H18" s="11"/>
      <c r="I18" s="11"/>
      <c r="J18" s="11"/>
    </row>
    <row r="19" spans="2:10" ht="15" customHeight="1" x14ac:dyDescent="0.25">
      <c r="B19" s="34"/>
      <c r="C19" s="15" t="s">
        <v>15</v>
      </c>
      <c r="D19" s="10"/>
      <c r="E19" s="3">
        <v>5</v>
      </c>
      <c r="F19" s="3" t="s">
        <v>43</v>
      </c>
      <c r="G19" s="3"/>
      <c r="H19" s="3"/>
      <c r="I19" s="3"/>
      <c r="J19" s="3"/>
    </row>
    <row r="20" spans="2:10" ht="15" customHeight="1" x14ac:dyDescent="0.25">
      <c r="B20" s="34"/>
      <c r="C20" s="15" t="s">
        <v>16</v>
      </c>
      <c r="D20" s="10"/>
      <c r="E20" s="3">
        <v>5</v>
      </c>
      <c r="F20" s="3" t="s">
        <v>44</v>
      </c>
      <c r="G20" s="3"/>
      <c r="H20" s="3"/>
      <c r="I20" s="3"/>
      <c r="J20" s="3"/>
    </row>
    <row r="21" spans="2:10" ht="15" customHeight="1" x14ac:dyDescent="0.25">
      <c r="B21" s="34"/>
      <c r="C21" s="15" t="s">
        <v>17</v>
      </c>
      <c r="D21" s="10"/>
      <c r="E21" s="3">
        <v>5</v>
      </c>
      <c r="F21" s="3" t="s">
        <v>61</v>
      </c>
      <c r="G21" s="3"/>
      <c r="H21" s="3"/>
      <c r="I21" s="3"/>
      <c r="J21" s="3"/>
    </row>
    <row r="22" spans="2:10" ht="15" customHeight="1" x14ac:dyDescent="0.25">
      <c r="B22" s="34"/>
      <c r="C22" s="15" t="s">
        <v>18</v>
      </c>
      <c r="D22" s="10"/>
      <c r="E22" s="3">
        <v>5</v>
      </c>
      <c r="F22" s="3" t="s">
        <v>62</v>
      </c>
      <c r="G22" s="3"/>
      <c r="H22" s="3"/>
      <c r="I22" s="3"/>
      <c r="J22" s="3"/>
    </row>
    <row r="23" spans="2:10" ht="15" customHeight="1" x14ac:dyDescent="0.25">
      <c r="B23" s="35"/>
      <c r="C23" s="23" t="s">
        <v>13</v>
      </c>
      <c r="D23" s="8">
        <v>0.5</v>
      </c>
      <c r="E23" s="16">
        <f>'Avaliação FEEVALE'!E8/E$8*5</f>
        <v>4.5307692307692307</v>
      </c>
      <c r="F23" s="16"/>
      <c r="G23" s="16">
        <f t="shared" ref="G23:J23" si="0">$E$8/G$8*5</f>
        <v>3.8203486985910788</v>
      </c>
      <c r="H23" s="16">
        <f t="shared" si="0"/>
        <v>3.8603945577769556</v>
      </c>
      <c r="I23" s="16">
        <f t="shared" si="0"/>
        <v>3.8213457856015047</v>
      </c>
      <c r="J23" s="16">
        <f t="shared" si="0"/>
        <v>2.5447427293064879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1">IFERROR(TRUNC($D9*E$9+$D18*E$18+$D23*E$23,2),"")</f>
        <v>4.7300000000000004</v>
      </c>
      <c r="F24" s="16" t="str">
        <f t="shared" si="1"/>
        <v/>
      </c>
      <c r="G24" s="16" t="str">
        <f t="shared" si="1"/>
        <v/>
      </c>
      <c r="H24" s="16" t="str">
        <f t="shared" si="1"/>
        <v/>
      </c>
      <c r="I24" s="16" t="str">
        <f t="shared" si="1"/>
        <v/>
      </c>
      <c r="J24" s="16" t="str">
        <f t="shared" si="1"/>
        <v/>
      </c>
    </row>
    <row r="25" spans="2:10" ht="15" customHeight="1" x14ac:dyDescent="0.25">
      <c r="B25" s="28" t="s">
        <v>9</v>
      </c>
      <c r="C25" s="29"/>
      <c r="D25" s="11">
        <v>2.5</v>
      </c>
      <c r="E25" s="25" t="str">
        <f>IFERROR(IF(E$24&gt;=2.5,"APROVADA",IF(E$24="","","DESCLASSIFICADA")),"")</f>
        <v>APROVADA</v>
      </c>
      <c r="F25" s="25" t="s">
        <v>53</v>
      </c>
      <c r="G25" s="25" t="str">
        <f t="shared" ref="G25:H25" si="2">IFERROR(IF(G$24&gt;=2.5,"APROVADA",IF(G$24="","","DESCLASSIFICADA")),"")</f>
        <v>APROVADA</v>
      </c>
      <c r="H25" s="25" t="str">
        <f t="shared" si="2"/>
        <v>APROVADA</v>
      </c>
      <c r="I25" s="25" t="str">
        <f>IFERROR(IF(I$24&gt;=2.5,"APROVADA","DESCLASSIFICADA"),"")</f>
        <v>APROVADA</v>
      </c>
      <c r="J25" s="25" t="str">
        <f>IFERROR(IF(J$24&gt;=2.5,"APROVADA","DESCLASSIFICADA"),"")</f>
        <v>APROVADA</v>
      </c>
    </row>
    <row r="26" spans="2:10" ht="15" customHeight="1" x14ac:dyDescent="0.25">
      <c r="E26" s="1" t="s">
        <v>19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>
      <c r="F27" s="41" t="s">
        <v>90</v>
      </c>
    </row>
    <row r="28" spans="2:10" ht="15" customHeight="1" x14ac:dyDescent="0.25">
      <c r="F28" s="41"/>
    </row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0">
    <mergeCell ref="F27:F28"/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opLeftCell="B1" zoomScale="150" zoomScaleNormal="150" workbookViewId="0">
      <selection activeCell="E21" sqref="E21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1.85546875" style="1" customWidth="1"/>
    <col min="4" max="4" width="6" style="1" bestFit="1" customWidth="1"/>
    <col min="5" max="5" width="19" style="1" customWidth="1"/>
    <col min="6" max="6" width="94.85546875" style="1" customWidth="1"/>
    <col min="7" max="10" width="19" style="1" hidden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25">
        <v>3</v>
      </c>
      <c r="F5" s="25">
        <v>3</v>
      </c>
      <c r="G5" s="25">
        <v>3</v>
      </c>
      <c r="H5" s="25">
        <v>4</v>
      </c>
      <c r="I5" s="25">
        <v>5</v>
      </c>
      <c r="J5" s="25">
        <v>6</v>
      </c>
    </row>
    <row r="6" spans="2:10" ht="45" customHeight="1" x14ac:dyDescent="0.25">
      <c r="B6" s="32" t="s">
        <v>2</v>
      </c>
      <c r="C6" s="32"/>
      <c r="D6" s="32"/>
      <c r="E6" s="24" t="s">
        <v>25</v>
      </c>
      <c r="F6" s="24" t="s">
        <v>31</v>
      </c>
      <c r="G6" s="24" t="s">
        <v>25</v>
      </c>
      <c r="H6" s="24" t="s">
        <v>27</v>
      </c>
      <c r="I6" s="24" t="s">
        <v>34</v>
      </c>
      <c r="J6" s="24" t="s">
        <v>28</v>
      </c>
    </row>
    <row r="7" spans="2:10" ht="15" customHeight="1" x14ac:dyDescent="0.25">
      <c r="B7" s="32" t="s">
        <v>3</v>
      </c>
      <c r="C7" s="32"/>
      <c r="D7" s="32"/>
      <c r="E7" s="6" t="s">
        <v>22</v>
      </c>
      <c r="F7" s="6"/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297747.69</v>
      </c>
      <c r="F8" s="2"/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23" t="s">
        <v>11</v>
      </c>
      <c r="D9" s="8">
        <v>0.25</v>
      </c>
      <c r="E9" s="11">
        <f>AVERAGE(E10:E17)</f>
        <v>4.8125</v>
      </c>
      <c r="F9" s="11" t="s">
        <v>37</v>
      </c>
      <c r="G9" s="11" t="e">
        <f>AVERAGE(G10:G17)</f>
        <v>#DIV/0!</v>
      </c>
      <c r="H9" s="11" t="e">
        <f>AVERAGE(H10:H17)</f>
        <v>#DIV/0!</v>
      </c>
      <c r="I9" s="11" t="e">
        <f>AVERAGE(I10:I17)</f>
        <v>#DIV/0!</v>
      </c>
      <c r="J9" s="11" t="e">
        <f>AVERAGE(J10:J17)</f>
        <v>#DIV/0!</v>
      </c>
    </row>
    <row r="10" spans="2:10" ht="15" customHeight="1" x14ac:dyDescent="0.25">
      <c r="B10" s="34"/>
      <c r="C10" s="15" t="s">
        <v>14</v>
      </c>
      <c r="D10" s="9"/>
      <c r="E10" s="3">
        <v>5</v>
      </c>
      <c r="F10" s="3" t="s">
        <v>63</v>
      </c>
      <c r="G10" s="3"/>
      <c r="H10" s="3"/>
      <c r="I10" s="3"/>
      <c r="J10" s="3"/>
    </row>
    <row r="11" spans="2:10" ht="15" customHeight="1" x14ac:dyDescent="0.25">
      <c r="B11" s="34"/>
      <c r="C11" s="15" t="s">
        <v>46</v>
      </c>
      <c r="D11" s="9"/>
      <c r="E11" s="3">
        <v>5</v>
      </c>
      <c r="F11" s="3" t="s">
        <v>64</v>
      </c>
      <c r="G11" s="3"/>
      <c r="H11" s="3"/>
      <c r="I11" s="3"/>
      <c r="J11" s="3"/>
    </row>
    <row r="12" spans="2:10" ht="15" customHeight="1" x14ac:dyDescent="0.25">
      <c r="B12" s="34"/>
      <c r="C12" s="15" t="s">
        <v>47</v>
      </c>
      <c r="D12" s="9"/>
      <c r="E12" s="3">
        <v>3.5</v>
      </c>
      <c r="F12" s="3" t="s">
        <v>65</v>
      </c>
      <c r="G12" s="3"/>
      <c r="H12" s="3"/>
      <c r="I12" s="3"/>
      <c r="J12" s="3"/>
    </row>
    <row r="13" spans="2:10" ht="15" customHeight="1" x14ac:dyDescent="0.25">
      <c r="B13" s="34"/>
      <c r="C13" s="15" t="s">
        <v>48</v>
      </c>
      <c r="D13" s="9"/>
      <c r="E13" s="3">
        <v>5</v>
      </c>
      <c r="F13" s="3" t="s">
        <v>79</v>
      </c>
      <c r="G13" s="3"/>
      <c r="H13" s="3"/>
      <c r="I13" s="3"/>
      <c r="J13" s="3"/>
    </row>
    <row r="14" spans="2:10" ht="15" customHeight="1" x14ac:dyDescent="0.25">
      <c r="B14" s="34"/>
      <c r="C14" s="15" t="s">
        <v>49</v>
      </c>
      <c r="D14" s="9"/>
      <c r="E14" s="3">
        <v>5</v>
      </c>
      <c r="F14" s="3" t="s">
        <v>56</v>
      </c>
      <c r="G14" s="3"/>
      <c r="H14" s="3"/>
      <c r="I14" s="3"/>
      <c r="J14" s="3"/>
    </row>
    <row r="15" spans="2:10" ht="15" customHeight="1" x14ac:dyDescent="0.25">
      <c r="B15" s="34"/>
      <c r="C15" s="15" t="s">
        <v>50</v>
      </c>
      <c r="D15" s="9"/>
      <c r="E15" s="3">
        <v>5</v>
      </c>
      <c r="F15" s="3" t="s">
        <v>56</v>
      </c>
      <c r="G15" s="3"/>
      <c r="H15" s="3"/>
      <c r="I15" s="3"/>
      <c r="J15" s="3"/>
    </row>
    <row r="16" spans="2:10" ht="15" customHeight="1" x14ac:dyDescent="0.25">
      <c r="B16" s="34"/>
      <c r="C16" s="15" t="s">
        <v>51</v>
      </c>
      <c r="D16" s="9"/>
      <c r="E16" s="3">
        <v>5</v>
      </c>
      <c r="F16" s="3" t="s">
        <v>67</v>
      </c>
      <c r="G16" s="3"/>
      <c r="H16" s="3"/>
      <c r="I16" s="3"/>
      <c r="J16" s="3"/>
    </row>
    <row r="17" spans="2:10" ht="15" customHeight="1" x14ac:dyDescent="0.25">
      <c r="B17" s="34"/>
      <c r="C17" s="15" t="s">
        <v>52</v>
      </c>
      <c r="D17" s="9"/>
      <c r="E17" s="3">
        <v>5</v>
      </c>
      <c r="F17" s="3" t="s">
        <v>77</v>
      </c>
      <c r="G17" s="3"/>
      <c r="H17" s="3"/>
      <c r="I17" s="3"/>
      <c r="J17" s="3"/>
    </row>
    <row r="18" spans="2:10" ht="15" customHeight="1" x14ac:dyDescent="0.25">
      <c r="B18" s="34"/>
      <c r="C18" s="23" t="s">
        <v>12</v>
      </c>
      <c r="D18" s="8">
        <v>0.25</v>
      </c>
      <c r="E18" s="11">
        <f>IFERROR(TRUNC(AVERAGE(E$19:E$22),2),"")</f>
        <v>5</v>
      </c>
      <c r="F18" s="11"/>
      <c r="G18" s="11"/>
      <c r="H18" s="11"/>
      <c r="I18" s="11"/>
      <c r="J18" s="11"/>
    </row>
    <row r="19" spans="2:10" ht="15" customHeight="1" x14ac:dyDescent="0.25">
      <c r="B19" s="34"/>
      <c r="C19" s="15" t="s">
        <v>15</v>
      </c>
      <c r="D19" s="10"/>
      <c r="E19" s="3">
        <v>5</v>
      </c>
      <c r="F19" s="3" t="s">
        <v>69</v>
      </c>
      <c r="G19" s="3"/>
      <c r="H19" s="3"/>
      <c r="I19" s="3"/>
      <c r="J19" s="3"/>
    </row>
    <row r="20" spans="2:10" ht="15" customHeight="1" x14ac:dyDescent="0.25">
      <c r="B20" s="34"/>
      <c r="C20" s="15" t="s">
        <v>16</v>
      </c>
      <c r="D20" s="10"/>
      <c r="E20" s="3">
        <v>5</v>
      </c>
      <c r="F20" s="3" t="s">
        <v>68</v>
      </c>
      <c r="G20" s="3"/>
      <c r="H20" s="3"/>
      <c r="I20" s="3"/>
      <c r="J20" s="3"/>
    </row>
    <row r="21" spans="2:10" ht="15" customHeight="1" x14ac:dyDescent="0.25">
      <c r="B21" s="34"/>
      <c r="C21" s="15" t="s">
        <v>17</v>
      </c>
      <c r="D21" s="10"/>
      <c r="E21" s="3">
        <v>5</v>
      </c>
      <c r="F21" s="3" t="s">
        <v>71</v>
      </c>
      <c r="G21" s="3"/>
      <c r="H21" s="3"/>
      <c r="I21" s="3"/>
      <c r="J21" s="3"/>
    </row>
    <row r="22" spans="2:10" ht="15" customHeight="1" x14ac:dyDescent="0.25">
      <c r="B22" s="34"/>
      <c r="C22" s="15" t="s">
        <v>18</v>
      </c>
      <c r="D22" s="10"/>
      <c r="E22" s="3">
        <v>5</v>
      </c>
      <c r="F22" s="3" t="s">
        <v>72</v>
      </c>
      <c r="G22" s="3"/>
      <c r="H22" s="3"/>
      <c r="I22" s="3"/>
      <c r="J22" s="3"/>
    </row>
    <row r="23" spans="2:10" ht="15" customHeight="1" x14ac:dyDescent="0.25">
      <c r="B23" s="35"/>
      <c r="C23" s="23" t="s">
        <v>13</v>
      </c>
      <c r="D23" s="8">
        <v>0.5</v>
      </c>
      <c r="E23" s="16">
        <f>'Avaliação FEEVALE'!$E$8/E$8*5</f>
        <v>3.4618236668771467</v>
      </c>
      <c r="F23" s="16"/>
      <c r="G23" s="16">
        <f t="shared" ref="G23:J23" si="0">$E$8/G$8*5</f>
        <v>5</v>
      </c>
      <c r="H23" s="16">
        <f t="shared" si="0"/>
        <v>5.0524112618314732</v>
      </c>
      <c r="I23" s="16">
        <f t="shared" si="0"/>
        <v>5.0013049685893769</v>
      </c>
      <c r="J23" s="16">
        <f t="shared" si="0"/>
        <v>3.3305110738255035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1">IFERROR(TRUNC($D9*E$9+$D18*E$18+$D23*E$23,2),"")</f>
        <v>4.18</v>
      </c>
      <c r="F24" s="16" t="str">
        <f t="shared" si="1"/>
        <v/>
      </c>
      <c r="G24" s="16" t="str">
        <f t="shared" si="1"/>
        <v/>
      </c>
      <c r="H24" s="16" t="str">
        <f t="shared" si="1"/>
        <v/>
      </c>
      <c r="I24" s="16" t="str">
        <f t="shared" si="1"/>
        <v/>
      </c>
      <c r="J24" s="16" t="str">
        <f t="shared" si="1"/>
        <v/>
      </c>
    </row>
    <row r="25" spans="2:10" ht="15" customHeight="1" x14ac:dyDescent="0.25">
      <c r="B25" s="28" t="s">
        <v>9</v>
      </c>
      <c r="C25" s="29"/>
      <c r="D25" s="11">
        <v>2.5</v>
      </c>
      <c r="E25" s="25" t="str">
        <f>IFERROR(IF(E$24&gt;=2.5,"APROVADA",IF(E$24="","","DESCLASSIFICADA")),"")</f>
        <v>APROVADA</v>
      </c>
      <c r="F25" s="25" t="str">
        <f>IFERROR(IF(F$24&gt;=2.5,"APROVADA",IF(F$24="","","DESCLASSIFICADA")),"")</f>
        <v>APROVADA</v>
      </c>
      <c r="G25" s="25" t="str">
        <f t="shared" ref="G25:H25" si="2">IFERROR(IF(G$24&gt;=2.5,"APROVADA",IF(G$24="","","DESCLASSIFICADA")),"")</f>
        <v>APROVADA</v>
      </c>
      <c r="H25" s="25" t="str">
        <f t="shared" si="2"/>
        <v>APROVADA</v>
      </c>
      <c r="I25" s="25" t="str">
        <f>IFERROR(IF(I$24&gt;=2.5,"APROVADA","DESCLASSIFICADA"),"")</f>
        <v>APROVADA</v>
      </c>
      <c r="J25" s="25" t="str">
        <f>IFERROR(IF(J$24&gt;=2.5,"APROVADA","DESCLASSIFICADA"),"")</f>
        <v>APROVADA</v>
      </c>
    </row>
    <row r="26" spans="2:10" ht="15" customHeight="1" x14ac:dyDescent="0.25">
      <c r="E26" s="1" t="s">
        <v>31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9"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opLeftCell="B4" zoomScale="170" zoomScaleNormal="170" workbookViewId="0">
      <selection activeCell="C16" sqref="C16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1.28515625" style="1" customWidth="1"/>
    <col min="4" max="4" width="6" style="1" bestFit="1" customWidth="1"/>
    <col min="5" max="5" width="19" style="1" customWidth="1"/>
    <col min="6" max="6" width="95.28515625" style="1" customWidth="1"/>
    <col min="7" max="10" width="19" style="1" hidden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25">
        <v>4</v>
      </c>
      <c r="F5" s="25">
        <v>4</v>
      </c>
      <c r="G5" s="25">
        <v>3</v>
      </c>
      <c r="H5" s="25">
        <v>4</v>
      </c>
      <c r="I5" s="25">
        <v>5</v>
      </c>
      <c r="J5" s="25">
        <v>6</v>
      </c>
    </row>
    <row r="6" spans="2:10" ht="45" customHeight="1" x14ac:dyDescent="0.25">
      <c r="B6" s="32" t="s">
        <v>2</v>
      </c>
      <c r="C6" s="32"/>
      <c r="D6" s="32"/>
      <c r="E6" s="24" t="s">
        <v>27</v>
      </c>
      <c r="F6" s="24" t="s">
        <v>30</v>
      </c>
      <c r="G6" s="24" t="s">
        <v>25</v>
      </c>
      <c r="H6" s="24" t="s">
        <v>27</v>
      </c>
      <c r="I6" s="24" t="s">
        <v>34</v>
      </c>
      <c r="J6" s="24" t="s">
        <v>28</v>
      </c>
    </row>
    <row r="7" spans="2:10" ht="15" customHeight="1" x14ac:dyDescent="0.25">
      <c r="B7" s="32" t="s">
        <v>3</v>
      </c>
      <c r="C7" s="32"/>
      <c r="D7" s="32"/>
      <c r="E7" s="6" t="s">
        <v>23</v>
      </c>
      <c r="F7" s="6"/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294659</v>
      </c>
      <c r="F8" s="2"/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23" t="s">
        <v>11</v>
      </c>
      <c r="D9" s="8">
        <v>0.25</v>
      </c>
      <c r="E9" s="11">
        <f>AVERAGE(E10:E17)</f>
        <v>4.9375</v>
      </c>
      <c r="F9" s="11" t="s">
        <v>37</v>
      </c>
      <c r="G9" s="11" t="e">
        <f>AVERAGE(G10:G17)</f>
        <v>#DIV/0!</v>
      </c>
      <c r="H9" s="11" t="e">
        <f>AVERAGE(H10:H17)</f>
        <v>#DIV/0!</v>
      </c>
      <c r="I9" s="11" t="e">
        <f>AVERAGE(I10:I17)</f>
        <v>#DIV/0!</v>
      </c>
      <c r="J9" s="11" t="e">
        <f>AVERAGE(J10:J17)</f>
        <v>#DIV/0!</v>
      </c>
    </row>
    <row r="10" spans="2:10" ht="15" customHeight="1" x14ac:dyDescent="0.25">
      <c r="B10" s="34"/>
      <c r="C10" s="15" t="s">
        <v>14</v>
      </c>
      <c r="D10" s="9"/>
      <c r="E10" s="3">
        <v>5</v>
      </c>
      <c r="F10" s="3" t="s">
        <v>73</v>
      </c>
      <c r="G10" s="3"/>
      <c r="H10" s="3"/>
      <c r="I10" s="3"/>
      <c r="J10" s="3"/>
    </row>
    <row r="11" spans="2:10" ht="15" customHeight="1" x14ac:dyDescent="0.25">
      <c r="B11" s="34"/>
      <c r="C11" s="15" t="s">
        <v>46</v>
      </c>
      <c r="D11" s="9"/>
      <c r="E11" s="3">
        <v>5</v>
      </c>
      <c r="F11" s="3" t="s">
        <v>74</v>
      </c>
      <c r="G11" s="3"/>
      <c r="H11" s="3"/>
      <c r="I11" s="3"/>
      <c r="J11" s="3"/>
    </row>
    <row r="12" spans="2:10" ht="15" customHeight="1" x14ac:dyDescent="0.25">
      <c r="B12" s="34"/>
      <c r="C12" s="15" t="s">
        <v>47</v>
      </c>
      <c r="D12" s="9"/>
      <c r="E12" s="3">
        <v>4.5</v>
      </c>
      <c r="F12" s="3" t="s">
        <v>75</v>
      </c>
      <c r="G12" s="3"/>
      <c r="H12" s="3"/>
      <c r="I12" s="3"/>
      <c r="J12" s="3"/>
    </row>
    <row r="13" spans="2:10" ht="15" customHeight="1" x14ac:dyDescent="0.25">
      <c r="B13" s="34"/>
      <c r="C13" s="15" t="s">
        <v>48</v>
      </c>
      <c r="D13" s="9"/>
      <c r="E13" s="3">
        <v>5</v>
      </c>
      <c r="F13" s="3" t="s">
        <v>66</v>
      </c>
      <c r="G13" s="3"/>
      <c r="H13" s="3"/>
      <c r="I13" s="3"/>
      <c r="J13" s="3"/>
    </row>
    <row r="14" spans="2:10" ht="15" customHeight="1" x14ac:dyDescent="0.25">
      <c r="B14" s="34"/>
      <c r="C14" s="15" t="s">
        <v>49</v>
      </c>
      <c r="D14" s="9"/>
      <c r="E14" s="3">
        <v>5</v>
      </c>
      <c r="F14" s="3" t="s">
        <v>56</v>
      </c>
      <c r="G14" s="3"/>
      <c r="H14" s="3"/>
      <c r="I14" s="3"/>
      <c r="J14" s="3"/>
    </row>
    <row r="15" spans="2:10" ht="15" customHeight="1" x14ac:dyDescent="0.25">
      <c r="B15" s="34"/>
      <c r="C15" s="15" t="s">
        <v>50</v>
      </c>
      <c r="D15" s="9"/>
      <c r="E15" s="3">
        <v>5</v>
      </c>
      <c r="F15" s="3" t="s">
        <v>56</v>
      </c>
      <c r="G15" s="3"/>
      <c r="H15" s="3"/>
      <c r="I15" s="3"/>
      <c r="J15" s="3"/>
    </row>
    <row r="16" spans="2:10" ht="15" customHeight="1" x14ac:dyDescent="0.25">
      <c r="B16" s="34"/>
      <c r="C16" s="15" t="s">
        <v>51</v>
      </c>
      <c r="D16" s="9"/>
      <c r="E16" s="3">
        <v>5</v>
      </c>
      <c r="F16" s="3" t="s">
        <v>100</v>
      </c>
      <c r="G16" s="3"/>
      <c r="H16" s="3"/>
      <c r="I16" s="3"/>
      <c r="J16" s="3"/>
    </row>
    <row r="17" spans="2:10" ht="15" customHeight="1" x14ac:dyDescent="0.25">
      <c r="B17" s="34"/>
      <c r="C17" s="15" t="s">
        <v>52</v>
      </c>
      <c r="D17" s="9"/>
      <c r="E17" s="3">
        <v>5</v>
      </c>
      <c r="F17" s="3" t="s">
        <v>77</v>
      </c>
      <c r="G17" s="3"/>
      <c r="H17" s="3"/>
      <c r="I17" s="3"/>
      <c r="J17" s="3"/>
    </row>
    <row r="18" spans="2:10" ht="15" customHeight="1" x14ac:dyDescent="0.25">
      <c r="B18" s="34"/>
      <c r="C18" s="23" t="s">
        <v>12</v>
      </c>
      <c r="D18" s="8">
        <v>0.25</v>
      </c>
      <c r="E18" s="11">
        <f>IFERROR(TRUNC(AVERAGE(E$19:E$22),2),"")</f>
        <v>4.37</v>
      </c>
      <c r="F18" s="11"/>
      <c r="G18" s="11"/>
      <c r="H18" s="11"/>
      <c r="I18" s="11"/>
      <c r="J18" s="11"/>
    </row>
    <row r="19" spans="2:10" ht="15" customHeight="1" x14ac:dyDescent="0.25">
      <c r="B19" s="34"/>
      <c r="C19" s="15" t="s">
        <v>15</v>
      </c>
      <c r="D19" s="10"/>
      <c r="E19" s="3">
        <v>4</v>
      </c>
      <c r="F19" s="3" t="s">
        <v>103</v>
      </c>
      <c r="G19" s="3"/>
      <c r="H19" s="3"/>
      <c r="I19" s="3"/>
      <c r="J19" s="3"/>
    </row>
    <row r="20" spans="2:10" ht="15" customHeight="1" x14ac:dyDescent="0.25">
      <c r="B20" s="34"/>
      <c r="C20" s="15" t="s">
        <v>16</v>
      </c>
      <c r="D20" s="10"/>
      <c r="E20" s="3">
        <v>5</v>
      </c>
      <c r="F20" s="3" t="s">
        <v>101</v>
      </c>
      <c r="G20" s="3"/>
      <c r="H20" s="3"/>
      <c r="I20" s="3"/>
      <c r="J20" s="3"/>
    </row>
    <row r="21" spans="2:10" ht="15" customHeight="1" x14ac:dyDescent="0.25">
      <c r="B21" s="34"/>
      <c r="C21" s="15" t="s">
        <v>17</v>
      </c>
      <c r="D21" s="10"/>
      <c r="E21" s="3">
        <v>5</v>
      </c>
      <c r="F21" s="3" t="s">
        <v>93</v>
      </c>
      <c r="G21" s="3"/>
      <c r="H21" s="3"/>
      <c r="I21" s="3"/>
      <c r="J21" s="3"/>
    </row>
    <row r="22" spans="2:10" ht="15" customHeight="1" x14ac:dyDescent="0.25">
      <c r="B22" s="34"/>
      <c r="C22" s="15" t="s">
        <v>18</v>
      </c>
      <c r="D22" s="10"/>
      <c r="E22" s="3">
        <v>3.5</v>
      </c>
      <c r="F22" s="3" t="s">
        <v>78</v>
      </c>
      <c r="G22" s="3"/>
      <c r="H22" s="3"/>
      <c r="I22" s="3"/>
      <c r="J22" s="3"/>
    </row>
    <row r="23" spans="2:10" ht="15" customHeight="1" x14ac:dyDescent="0.25">
      <c r="B23" s="35"/>
      <c r="C23" s="23" t="s">
        <v>13</v>
      </c>
      <c r="D23" s="8">
        <v>0.5</v>
      </c>
      <c r="E23" s="16">
        <f>'Avaliação FEEVALE'!$E$8/E$8*5</f>
        <v>3.4981113762009648</v>
      </c>
      <c r="F23" s="16"/>
      <c r="G23" s="16">
        <f t="shared" ref="G23:J23" si="0">$E$8/G$8*5</f>
        <v>4.9481324271566978</v>
      </c>
      <c r="H23" s="16">
        <f t="shared" si="0"/>
        <v>5</v>
      </c>
      <c r="I23" s="16">
        <f t="shared" si="0"/>
        <v>4.9494238586354014</v>
      </c>
      <c r="J23" s="16">
        <f t="shared" si="0"/>
        <v>3.2959619686800896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1">IFERROR(TRUNC($D9*E$9+$D18*E$18+$D23*E$23,2),"")</f>
        <v>4.07</v>
      </c>
      <c r="F24" s="16" t="str">
        <f t="shared" si="1"/>
        <v/>
      </c>
      <c r="G24" s="16" t="str">
        <f t="shared" si="1"/>
        <v/>
      </c>
      <c r="H24" s="16" t="str">
        <f t="shared" si="1"/>
        <v/>
      </c>
      <c r="I24" s="16" t="str">
        <f t="shared" si="1"/>
        <v/>
      </c>
      <c r="J24" s="16" t="str">
        <f t="shared" si="1"/>
        <v/>
      </c>
    </row>
    <row r="25" spans="2:10" ht="15" customHeight="1" x14ac:dyDescent="0.25">
      <c r="B25" s="28" t="s">
        <v>9</v>
      </c>
      <c r="C25" s="29"/>
      <c r="D25" s="11">
        <v>2.5</v>
      </c>
      <c r="E25" s="25" t="str">
        <f>IFERROR(IF(E$24&gt;=2.5,"APROVADA",IF(E$24="","","DESCLASSIFICADA")),"")</f>
        <v>APROVADA</v>
      </c>
      <c r="F25" s="25" t="str">
        <f>IFERROR(IF(F$24&gt;=2.5,"APROVADA",IF(F$24="","","DESCLASSIFICADA")),"")</f>
        <v>APROVADA</v>
      </c>
      <c r="G25" s="25" t="str">
        <f t="shared" ref="G25:H25" si="2">IFERROR(IF(G$24&gt;=2.5,"APROVADA",IF(G$24="","","DESCLASSIFICADA")),"")</f>
        <v>APROVADA</v>
      </c>
      <c r="H25" s="25" t="str">
        <f t="shared" si="2"/>
        <v>APROVADA</v>
      </c>
      <c r="I25" s="25" t="str">
        <f>IFERROR(IF(I$24&gt;=2.5,"APROVADA","DESCLASSIFICADA"),"")</f>
        <v>APROVADA</v>
      </c>
      <c r="J25" s="25" t="str">
        <f>IFERROR(IF(J$24&gt;=2.5,"APROVADA","DESCLASSIFICADA"),"")</f>
        <v>APROVADA</v>
      </c>
    </row>
    <row r="26" spans="2:10" ht="15" customHeight="1" x14ac:dyDescent="0.25">
      <c r="E26" s="1" t="s">
        <v>30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9"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opLeftCell="B4" zoomScale="150" zoomScaleNormal="150" workbookViewId="0">
      <selection activeCell="E8" sqref="E8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7.42578125" style="1" customWidth="1"/>
    <col min="4" max="4" width="6" style="1" bestFit="1" customWidth="1"/>
    <col min="5" max="5" width="19" style="1" customWidth="1"/>
    <col min="6" max="6" width="94.42578125" style="1" customWidth="1"/>
    <col min="7" max="10" width="19" style="1" hidden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25">
        <v>5</v>
      </c>
      <c r="F5" s="25">
        <v>5</v>
      </c>
      <c r="G5" s="25">
        <v>3</v>
      </c>
      <c r="H5" s="25">
        <v>4</v>
      </c>
      <c r="I5" s="25">
        <v>5</v>
      </c>
      <c r="J5" s="25">
        <v>6</v>
      </c>
    </row>
    <row r="6" spans="2:10" ht="45" customHeight="1" x14ac:dyDescent="0.25">
      <c r="B6" s="32" t="s">
        <v>2</v>
      </c>
      <c r="C6" s="32"/>
      <c r="D6" s="32"/>
      <c r="E6" s="24" t="s">
        <v>34</v>
      </c>
      <c r="F6" s="24" t="s">
        <v>21</v>
      </c>
      <c r="G6" s="24" t="s">
        <v>25</v>
      </c>
      <c r="H6" s="24" t="s">
        <v>27</v>
      </c>
      <c r="I6" s="24" t="s">
        <v>34</v>
      </c>
      <c r="J6" s="24" t="s">
        <v>28</v>
      </c>
    </row>
    <row r="7" spans="2:10" ht="15" customHeight="1" x14ac:dyDescent="0.25">
      <c r="B7" s="32" t="s">
        <v>3</v>
      </c>
      <c r="C7" s="32"/>
      <c r="D7" s="32"/>
      <c r="E7" s="6">
        <v>17740274000110</v>
      </c>
      <c r="F7" s="6"/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297670</v>
      </c>
      <c r="F8" s="2"/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23" t="s">
        <v>11</v>
      </c>
      <c r="D9" s="8">
        <v>0.25</v>
      </c>
      <c r="E9" s="11">
        <f>AVERAGE(E10:E17)</f>
        <v>5</v>
      </c>
      <c r="F9" s="11" t="s">
        <v>37</v>
      </c>
      <c r="G9" s="11" t="e">
        <f>AVERAGE(G10:G17)</f>
        <v>#DIV/0!</v>
      </c>
      <c r="H9" s="11" t="e">
        <f>AVERAGE(H10:H17)</f>
        <v>#DIV/0!</v>
      </c>
      <c r="I9" s="11" t="e">
        <f>AVERAGE(I10:I17)</f>
        <v>#DIV/0!</v>
      </c>
      <c r="J9" s="11" t="e">
        <f>AVERAGE(J10:J17)</f>
        <v>#DIV/0!</v>
      </c>
    </row>
    <row r="10" spans="2:10" ht="15" customHeight="1" x14ac:dyDescent="0.25">
      <c r="B10" s="34"/>
      <c r="C10" s="15" t="s">
        <v>14</v>
      </c>
      <c r="D10" s="9"/>
      <c r="E10" s="3">
        <v>5</v>
      </c>
      <c r="F10" s="3" t="s">
        <v>94</v>
      </c>
      <c r="G10" s="3"/>
      <c r="H10" s="3"/>
      <c r="I10" s="3"/>
      <c r="J10" s="3"/>
    </row>
    <row r="11" spans="2:10" ht="15" customHeight="1" x14ac:dyDescent="0.25">
      <c r="B11" s="34"/>
      <c r="C11" s="15" t="s">
        <v>46</v>
      </c>
      <c r="D11" s="9"/>
      <c r="E11" s="3">
        <v>5</v>
      </c>
      <c r="F11" s="3" t="s">
        <v>95</v>
      </c>
      <c r="G11" s="3"/>
      <c r="H11" s="3"/>
      <c r="I11" s="3"/>
      <c r="J11" s="3"/>
    </row>
    <row r="12" spans="2:10" ht="15" customHeight="1" x14ac:dyDescent="0.25">
      <c r="B12" s="34"/>
      <c r="C12" s="15" t="s">
        <v>47</v>
      </c>
      <c r="D12" s="9"/>
      <c r="E12" s="3">
        <v>5</v>
      </c>
      <c r="F12" s="3" t="s">
        <v>96</v>
      </c>
      <c r="G12" s="3"/>
      <c r="H12" s="3"/>
      <c r="I12" s="3"/>
      <c r="J12" s="3"/>
    </row>
    <row r="13" spans="2:10" ht="15" customHeight="1" x14ac:dyDescent="0.25">
      <c r="B13" s="34"/>
      <c r="C13" s="15" t="s">
        <v>48</v>
      </c>
      <c r="D13" s="9"/>
      <c r="E13" s="3">
        <v>5</v>
      </c>
      <c r="F13" s="3" t="s">
        <v>79</v>
      </c>
      <c r="G13" s="3"/>
      <c r="H13" s="3"/>
      <c r="I13" s="3"/>
      <c r="J13" s="3"/>
    </row>
    <row r="14" spans="2:10" ht="15" customHeight="1" x14ac:dyDescent="0.25">
      <c r="B14" s="34"/>
      <c r="C14" s="15" t="s">
        <v>49</v>
      </c>
      <c r="D14" s="9"/>
      <c r="E14" s="3">
        <v>5</v>
      </c>
      <c r="F14" s="3" t="s">
        <v>97</v>
      </c>
      <c r="G14" s="3"/>
      <c r="H14" s="3"/>
      <c r="I14" s="3"/>
      <c r="J14" s="3"/>
    </row>
    <row r="15" spans="2:10" ht="15" customHeight="1" x14ac:dyDescent="0.25">
      <c r="B15" s="34"/>
      <c r="C15" s="15" t="s">
        <v>50</v>
      </c>
      <c r="D15" s="9"/>
      <c r="E15" s="3">
        <v>5</v>
      </c>
      <c r="F15" s="3" t="s">
        <v>56</v>
      </c>
      <c r="G15" s="3"/>
      <c r="H15" s="3"/>
      <c r="I15" s="3"/>
      <c r="J15" s="3"/>
    </row>
    <row r="16" spans="2:10" ht="15" customHeight="1" x14ac:dyDescent="0.25">
      <c r="B16" s="34"/>
      <c r="C16" s="15" t="s">
        <v>51</v>
      </c>
      <c r="D16" s="9"/>
      <c r="E16" s="3">
        <v>5</v>
      </c>
      <c r="F16" s="3" t="s">
        <v>80</v>
      </c>
      <c r="G16" s="3"/>
      <c r="H16" s="3"/>
      <c r="I16" s="3"/>
      <c r="J16" s="3"/>
    </row>
    <row r="17" spans="2:10" ht="15" customHeight="1" x14ac:dyDescent="0.25">
      <c r="B17" s="34"/>
      <c r="C17" s="15" t="s">
        <v>52</v>
      </c>
      <c r="D17" s="9"/>
      <c r="E17" s="3">
        <v>5</v>
      </c>
      <c r="F17" s="3" t="s">
        <v>70</v>
      </c>
      <c r="G17" s="3"/>
      <c r="H17" s="3"/>
      <c r="I17" s="3"/>
      <c r="J17" s="3"/>
    </row>
    <row r="18" spans="2:10" ht="15" customHeight="1" x14ac:dyDescent="0.25">
      <c r="B18" s="34"/>
      <c r="C18" s="23" t="s">
        <v>12</v>
      </c>
      <c r="D18" s="8">
        <v>0.25</v>
      </c>
      <c r="E18" s="11">
        <f>IFERROR(TRUNC(AVERAGE(E$19:E$22),2),"")</f>
        <v>5</v>
      </c>
      <c r="F18" s="11"/>
      <c r="G18" s="11"/>
      <c r="H18" s="11"/>
      <c r="I18" s="11"/>
      <c r="J18" s="11"/>
    </row>
    <row r="19" spans="2:10" ht="15" customHeight="1" x14ac:dyDescent="0.25">
      <c r="B19" s="34"/>
      <c r="C19" s="15" t="s">
        <v>15</v>
      </c>
      <c r="D19" s="10"/>
      <c r="E19" s="3">
        <v>5</v>
      </c>
      <c r="F19" s="3" t="s">
        <v>70</v>
      </c>
      <c r="G19" s="3"/>
      <c r="H19" s="3"/>
      <c r="I19" s="3"/>
      <c r="J19" s="3"/>
    </row>
    <row r="20" spans="2:10" ht="15" customHeight="1" x14ac:dyDescent="0.25">
      <c r="B20" s="34"/>
      <c r="C20" s="15" t="s">
        <v>16</v>
      </c>
      <c r="D20" s="10"/>
      <c r="E20" s="3">
        <v>5</v>
      </c>
      <c r="F20" s="3" t="s">
        <v>81</v>
      </c>
      <c r="G20" s="3"/>
      <c r="H20" s="3"/>
      <c r="I20" s="3"/>
      <c r="J20" s="3"/>
    </row>
    <row r="21" spans="2:10" ht="15" customHeight="1" x14ac:dyDescent="0.25">
      <c r="B21" s="34"/>
      <c r="C21" s="15" t="s">
        <v>17</v>
      </c>
      <c r="D21" s="10"/>
      <c r="E21" s="3">
        <v>5</v>
      </c>
      <c r="F21" s="3" t="s">
        <v>98</v>
      </c>
      <c r="G21" s="3"/>
      <c r="H21" s="3"/>
      <c r="I21" s="3"/>
      <c r="J21" s="3"/>
    </row>
    <row r="22" spans="2:10" ht="15" customHeight="1" x14ac:dyDescent="0.25">
      <c r="B22" s="34"/>
      <c r="C22" s="15" t="s">
        <v>18</v>
      </c>
      <c r="D22" s="10"/>
      <c r="E22" s="3">
        <v>5</v>
      </c>
      <c r="F22" s="3" t="s">
        <v>82</v>
      </c>
      <c r="G22" s="3"/>
      <c r="H22" s="3"/>
      <c r="I22" s="3"/>
      <c r="J22" s="3"/>
    </row>
    <row r="23" spans="2:10" ht="15" customHeight="1" x14ac:dyDescent="0.25">
      <c r="B23" s="35"/>
      <c r="C23" s="23" t="s">
        <v>13</v>
      </c>
      <c r="D23" s="8">
        <v>0.5</v>
      </c>
      <c r="E23" s="16">
        <f>'Avaliação FEEVALE'!$E$8/E$8*5</f>
        <v>3.4627271811065947</v>
      </c>
      <c r="F23" s="16"/>
      <c r="G23" s="16">
        <f t="shared" ref="G23:J23" si="0">$E$8/G$8*5</f>
        <v>4.9986953719103582</v>
      </c>
      <c r="H23" s="16">
        <f t="shared" si="0"/>
        <v>5.0510929583009512</v>
      </c>
      <c r="I23" s="16">
        <f t="shared" si="0"/>
        <v>5</v>
      </c>
      <c r="J23" s="16">
        <f t="shared" si="0"/>
        <v>3.3296420581655486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1">IFERROR(TRUNC($D9*E$9+$D18*E$18+$D23*E$23,2),"")</f>
        <v>4.2300000000000004</v>
      </c>
      <c r="F24" s="16" t="str">
        <f t="shared" si="1"/>
        <v/>
      </c>
      <c r="G24" s="16" t="str">
        <f t="shared" si="1"/>
        <v/>
      </c>
      <c r="H24" s="16" t="str">
        <f t="shared" si="1"/>
        <v/>
      </c>
      <c r="I24" s="16" t="str">
        <f t="shared" si="1"/>
        <v/>
      </c>
      <c r="J24" s="16" t="str">
        <f t="shared" si="1"/>
        <v/>
      </c>
    </row>
    <row r="25" spans="2:10" ht="15" customHeight="1" x14ac:dyDescent="0.25">
      <c r="B25" s="28" t="s">
        <v>9</v>
      </c>
      <c r="C25" s="29"/>
      <c r="D25" s="11">
        <v>2.5</v>
      </c>
      <c r="E25" s="25" t="str">
        <f>IFERROR(IF(E$24&gt;=2.5,"APROVADA",IF(E$24="","","DESCLASSIFICADA")),"")</f>
        <v>APROVADA</v>
      </c>
      <c r="F25" s="25" t="str">
        <f>IFERROR(IF(F$24&gt;=2.5,"APROVADA",IF(F$24="","","DESCLASSIFICADA")),"")</f>
        <v>APROVADA</v>
      </c>
      <c r="G25" s="25" t="str">
        <f t="shared" ref="G25:H25" si="2">IFERROR(IF(G$24&gt;=2.5,"APROVADA",IF(G$24="","","DESCLASSIFICADA")),"")</f>
        <v>APROVADA</v>
      </c>
      <c r="H25" s="25" t="str">
        <f t="shared" si="2"/>
        <v>APROVADA</v>
      </c>
      <c r="I25" s="25" t="str">
        <f>IFERROR(IF(I$24&gt;=2.5,"APROVADA","DESCLASSIFICADA"),"")</f>
        <v>APROVADA</v>
      </c>
      <c r="J25" s="25" t="str">
        <f>IFERROR(IF(J$24&gt;=2.5,"APROVADA","DESCLASSIFICADA"),"")</f>
        <v>APROVADA</v>
      </c>
    </row>
    <row r="26" spans="2:10" ht="15" customHeight="1" x14ac:dyDescent="0.25">
      <c r="E26" s="1" t="s">
        <v>21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9"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opLeftCell="C6" zoomScale="130" zoomScaleNormal="130" workbookViewId="0">
      <selection activeCell="E21" sqref="E21"/>
    </sheetView>
  </sheetViews>
  <sheetFormatPr defaultColWidth="0" defaultRowHeight="15" customHeight="1" zeroHeight="1" x14ac:dyDescent="0.25"/>
  <cols>
    <col min="1" max="1" width="2.85546875" style="1" customWidth="1"/>
    <col min="2" max="2" width="8.85546875" style="1" bestFit="1" customWidth="1"/>
    <col min="3" max="3" width="93.28515625" style="1" customWidth="1"/>
    <col min="4" max="4" width="6" style="1" bestFit="1" customWidth="1"/>
    <col min="5" max="5" width="19" style="1" customWidth="1"/>
    <col min="6" max="6" width="87.42578125" style="1" customWidth="1"/>
    <col min="7" max="10" width="19" style="1" hidden="1" customWidth="1"/>
    <col min="11" max="11" width="2.85546875" style="1" customWidth="1"/>
    <col min="12" max="15" width="0" style="1" hidden="1" customWidth="1"/>
    <col min="16" max="16384" width="9.140625" style="1" hidden="1"/>
  </cols>
  <sheetData>
    <row r="1" spans="2:10" ht="15" customHeight="1" x14ac:dyDescent="0.25"/>
    <row r="2" spans="2:10" x14ac:dyDescent="0.25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31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7.5" customHeight="1" x14ac:dyDescent="0.25"/>
    <row r="5" spans="2:10" x14ac:dyDescent="0.25">
      <c r="B5" s="32" t="s">
        <v>1</v>
      </c>
      <c r="C5" s="32"/>
      <c r="D5" s="32"/>
      <c r="E5" s="25">
        <v>6</v>
      </c>
      <c r="F5" s="25">
        <v>6</v>
      </c>
      <c r="G5" s="25">
        <v>3</v>
      </c>
      <c r="H5" s="25">
        <v>4</v>
      </c>
      <c r="I5" s="25">
        <v>5</v>
      </c>
      <c r="J5" s="25">
        <v>6</v>
      </c>
    </row>
    <row r="6" spans="2:10" ht="45" customHeight="1" x14ac:dyDescent="0.25">
      <c r="B6" s="32" t="s">
        <v>2</v>
      </c>
      <c r="C6" s="32"/>
      <c r="D6" s="32"/>
      <c r="E6" s="24" t="s">
        <v>28</v>
      </c>
      <c r="F6" s="24" t="s">
        <v>29</v>
      </c>
      <c r="G6" s="24" t="s">
        <v>25</v>
      </c>
      <c r="H6" s="24" t="s">
        <v>27</v>
      </c>
      <c r="I6" s="24" t="s">
        <v>34</v>
      </c>
      <c r="J6" s="24" t="s">
        <v>28</v>
      </c>
    </row>
    <row r="7" spans="2:10" ht="15" customHeight="1" x14ac:dyDescent="0.25">
      <c r="B7" s="32" t="s">
        <v>3</v>
      </c>
      <c r="C7" s="32"/>
      <c r="D7" s="32"/>
      <c r="E7" s="6" t="s">
        <v>24</v>
      </c>
      <c r="F7" s="6"/>
      <c r="G7" s="6" t="s">
        <v>22</v>
      </c>
      <c r="H7" s="6" t="s">
        <v>23</v>
      </c>
      <c r="I7" s="6">
        <v>17740274000110</v>
      </c>
      <c r="J7" s="6" t="s">
        <v>24</v>
      </c>
    </row>
    <row r="8" spans="2:10" ht="15" customHeight="1" x14ac:dyDescent="0.25">
      <c r="B8" s="32" t="s">
        <v>10</v>
      </c>
      <c r="C8" s="32"/>
      <c r="D8" s="32"/>
      <c r="E8" s="2">
        <v>447000</v>
      </c>
      <c r="F8" s="2"/>
      <c r="G8" s="2">
        <v>297747.69</v>
      </c>
      <c r="H8" s="2">
        <v>294659</v>
      </c>
      <c r="I8" s="2">
        <v>297670</v>
      </c>
      <c r="J8" s="2">
        <v>447000</v>
      </c>
    </row>
    <row r="9" spans="2:10" ht="15" customHeight="1" x14ac:dyDescent="0.25">
      <c r="B9" s="33" t="s">
        <v>4</v>
      </c>
      <c r="C9" s="23" t="s">
        <v>11</v>
      </c>
      <c r="D9" s="8">
        <v>0.25</v>
      </c>
      <c r="E9" s="11">
        <f>AVERAGE(E10:E17)</f>
        <v>4.375</v>
      </c>
      <c r="F9" s="11" t="s">
        <v>37</v>
      </c>
      <c r="G9" s="11" t="e">
        <f>AVERAGE(G10:G17)</f>
        <v>#DIV/0!</v>
      </c>
      <c r="H9" s="11" t="e">
        <f>AVERAGE(H10:H17)</f>
        <v>#DIV/0!</v>
      </c>
      <c r="I9" s="11" t="e">
        <f>AVERAGE(I10:I17)</f>
        <v>#DIV/0!</v>
      </c>
      <c r="J9" s="11" t="e">
        <f>AVERAGE(J10:J17)</f>
        <v>#DIV/0!</v>
      </c>
    </row>
    <row r="10" spans="2:10" ht="15" customHeight="1" x14ac:dyDescent="0.25">
      <c r="B10" s="34"/>
      <c r="C10" s="15" t="s">
        <v>14</v>
      </c>
      <c r="D10" s="9"/>
      <c r="E10" s="3">
        <v>5</v>
      </c>
      <c r="F10" s="3" t="s">
        <v>83</v>
      </c>
      <c r="G10" s="3"/>
      <c r="H10" s="3"/>
      <c r="I10" s="3"/>
      <c r="J10" s="3"/>
    </row>
    <row r="11" spans="2:10" ht="15" customHeight="1" x14ac:dyDescent="0.25">
      <c r="B11" s="34"/>
      <c r="C11" s="15" t="s">
        <v>46</v>
      </c>
      <c r="D11" s="9"/>
      <c r="E11" s="3">
        <v>5</v>
      </c>
      <c r="F11" s="3" t="s">
        <v>84</v>
      </c>
      <c r="G11" s="3"/>
      <c r="H11" s="3"/>
      <c r="I11" s="3"/>
      <c r="J11" s="3"/>
    </row>
    <row r="12" spans="2:10" ht="15" customHeight="1" x14ac:dyDescent="0.25">
      <c r="B12" s="34"/>
      <c r="C12" s="15" t="s">
        <v>47</v>
      </c>
      <c r="D12" s="9"/>
      <c r="E12" s="3">
        <v>2.5</v>
      </c>
      <c r="F12" s="3" t="s">
        <v>85</v>
      </c>
      <c r="G12" s="3"/>
      <c r="H12" s="3"/>
      <c r="I12" s="3"/>
      <c r="J12" s="3"/>
    </row>
    <row r="13" spans="2:10" ht="15" customHeight="1" x14ac:dyDescent="0.25">
      <c r="B13" s="34"/>
      <c r="C13" s="15" t="s">
        <v>48</v>
      </c>
      <c r="D13" s="9"/>
      <c r="E13" s="3">
        <v>4.5</v>
      </c>
      <c r="F13" s="3" t="s">
        <v>79</v>
      </c>
      <c r="G13" s="3"/>
      <c r="H13" s="3"/>
      <c r="I13" s="3"/>
      <c r="J13" s="3"/>
    </row>
    <row r="14" spans="2:10" ht="15" customHeight="1" x14ac:dyDescent="0.25">
      <c r="B14" s="34"/>
      <c r="C14" s="15" t="s">
        <v>49</v>
      </c>
      <c r="D14" s="9"/>
      <c r="E14" s="3">
        <v>4.5</v>
      </c>
      <c r="F14" s="3" t="s">
        <v>56</v>
      </c>
      <c r="G14" s="3"/>
      <c r="H14" s="3"/>
      <c r="I14" s="3"/>
      <c r="J14" s="3"/>
    </row>
    <row r="15" spans="2:10" ht="15" customHeight="1" x14ac:dyDescent="0.25">
      <c r="B15" s="34"/>
      <c r="C15" s="15" t="s">
        <v>50</v>
      </c>
      <c r="D15" s="9"/>
      <c r="E15" s="3">
        <v>4.5</v>
      </c>
      <c r="F15" s="3" t="s">
        <v>56</v>
      </c>
      <c r="G15" s="3"/>
      <c r="H15" s="3"/>
      <c r="I15" s="3"/>
      <c r="J15" s="3"/>
    </row>
    <row r="16" spans="2:10" ht="15" customHeight="1" x14ac:dyDescent="0.25">
      <c r="B16" s="34"/>
      <c r="C16" s="15" t="s">
        <v>51</v>
      </c>
      <c r="D16" s="9"/>
      <c r="E16" s="3">
        <v>5</v>
      </c>
      <c r="F16" s="3" t="s">
        <v>67</v>
      </c>
      <c r="G16" s="3"/>
      <c r="H16" s="3"/>
      <c r="I16" s="3"/>
      <c r="J16" s="3"/>
    </row>
    <row r="17" spans="2:10" ht="15" customHeight="1" x14ac:dyDescent="0.25">
      <c r="B17" s="34"/>
      <c r="C17" s="15" t="s">
        <v>52</v>
      </c>
      <c r="D17" s="9"/>
      <c r="E17" s="3">
        <v>4</v>
      </c>
      <c r="F17" s="3" t="s">
        <v>104</v>
      </c>
      <c r="G17" s="3"/>
      <c r="H17" s="3"/>
      <c r="I17" s="3"/>
      <c r="J17" s="3"/>
    </row>
    <row r="18" spans="2:10" ht="15" customHeight="1" x14ac:dyDescent="0.25">
      <c r="B18" s="34"/>
      <c r="C18" s="23" t="s">
        <v>12</v>
      </c>
      <c r="D18" s="8">
        <v>0.25</v>
      </c>
      <c r="E18" s="11">
        <f>IFERROR(TRUNC(AVERAGE(E$19:E$22),2),"")</f>
        <v>2.5</v>
      </c>
      <c r="F18" s="11"/>
      <c r="G18" s="11"/>
      <c r="H18" s="11"/>
      <c r="I18" s="11"/>
      <c r="J18" s="11"/>
    </row>
    <row r="19" spans="2:10" ht="15" customHeight="1" x14ac:dyDescent="0.25">
      <c r="B19" s="34"/>
      <c r="C19" s="15" t="s">
        <v>15</v>
      </c>
      <c r="D19" s="10"/>
      <c r="E19" s="3">
        <v>3</v>
      </c>
      <c r="F19" s="3" t="s">
        <v>88</v>
      </c>
      <c r="G19" s="3"/>
      <c r="H19" s="3"/>
      <c r="I19" s="3"/>
      <c r="J19" s="3"/>
    </row>
    <row r="20" spans="2:10" ht="15" customHeight="1" x14ac:dyDescent="0.25">
      <c r="B20" s="34"/>
      <c r="C20" s="15" t="s">
        <v>16</v>
      </c>
      <c r="D20" s="10"/>
      <c r="E20" s="3">
        <v>5</v>
      </c>
      <c r="F20" s="3" t="s">
        <v>99</v>
      </c>
      <c r="G20" s="3"/>
      <c r="H20" s="3"/>
      <c r="I20" s="3"/>
      <c r="J20" s="3"/>
    </row>
    <row r="21" spans="2:10" ht="15" customHeight="1" x14ac:dyDescent="0.25">
      <c r="B21" s="34"/>
      <c r="C21" s="15" t="s">
        <v>17</v>
      </c>
      <c r="D21" s="10"/>
      <c r="E21" s="3">
        <v>1</v>
      </c>
      <c r="F21" s="3" t="s">
        <v>87</v>
      </c>
      <c r="G21" s="3"/>
      <c r="H21" s="3"/>
      <c r="I21" s="3"/>
      <c r="J21" s="3"/>
    </row>
    <row r="22" spans="2:10" ht="15" customHeight="1" x14ac:dyDescent="0.25">
      <c r="B22" s="34"/>
      <c r="C22" s="15" t="s">
        <v>18</v>
      </c>
      <c r="D22" s="10"/>
      <c r="E22" s="3">
        <v>1</v>
      </c>
      <c r="F22" s="3" t="s">
        <v>86</v>
      </c>
      <c r="G22" s="3"/>
      <c r="H22" s="3"/>
      <c r="I22" s="3"/>
      <c r="J22" s="3"/>
    </row>
    <row r="23" spans="2:10" ht="15" customHeight="1" x14ac:dyDescent="0.25">
      <c r="B23" s="35"/>
      <c r="C23" s="23" t="s">
        <v>13</v>
      </c>
      <c r="D23" s="8">
        <v>0.5</v>
      </c>
      <c r="E23" s="16">
        <v>1</v>
      </c>
      <c r="F23" s="16"/>
      <c r="G23" s="16">
        <f t="shared" ref="G23:J23" si="0">$E$8/G$8*5</f>
        <v>7.5063554649240096</v>
      </c>
      <c r="H23" s="16">
        <f t="shared" si="0"/>
        <v>7.5850389772584581</v>
      </c>
      <c r="I23" s="16">
        <f t="shared" si="0"/>
        <v>7.5083145765444961</v>
      </c>
      <c r="J23" s="16">
        <f t="shared" si="0"/>
        <v>5</v>
      </c>
    </row>
    <row r="24" spans="2:10" ht="15" customHeight="1" x14ac:dyDescent="0.25">
      <c r="B24" s="28" t="s">
        <v>8</v>
      </c>
      <c r="C24" s="29"/>
      <c r="D24" s="8">
        <f>SUM(D$9:D$23)</f>
        <v>1</v>
      </c>
      <c r="E24" s="16">
        <f t="shared" ref="E24:J24" si="1">IFERROR(TRUNC($D9*E$9+$D18*E$18+$D23*E$23,2),"")</f>
        <v>2.21</v>
      </c>
      <c r="F24" s="16" t="str">
        <f t="shared" si="1"/>
        <v/>
      </c>
      <c r="G24" s="16" t="str">
        <f t="shared" si="1"/>
        <v/>
      </c>
      <c r="H24" s="16" t="str">
        <f t="shared" si="1"/>
        <v/>
      </c>
      <c r="I24" s="16" t="str">
        <f t="shared" si="1"/>
        <v/>
      </c>
      <c r="J24" s="16" t="str">
        <f t="shared" si="1"/>
        <v/>
      </c>
    </row>
    <row r="25" spans="2:10" ht="15" customHeight="1" x14ac:dyDescent="0.25">
      <c r="B25" s="28" t="s">
        <v>9</v>
      </c>
      <c r="C25" s="29"/>
      <c r="D25" s="11">
        <v>2.5</v>
      </c>
      <c r="E25" s="25" t="str">
        <f>IFERROR(IF(E$24&gt;=2.5,"APROVADA",IF(E$24="","","DESCLASSIFICADA")),"")</f>
        <v>DESCLASSIFICADA</v>
      </c>
      <c r="F25" s="25" t="str">
        <f>E25</f>
        <v>DESCLASSIFICADA</v>
      </c>
      <c r="G25" s="25" t="str">
        <f t="shared" ref="G25:H25" si="2">IFERROR(IF(G$24&gt;=2.5,"APROVADA",IF(G$24="","","DESCLASSIFICADA")),"")</f>
        <v>APROVADA</v>
      </c>
      <c r="H25" s="25" t="str">
        <f t="shared" si="2"/>
        <v>APROVADA</v>
      </c>
      <c r="I25" s="25" t="str">
        <f>IFERROR(IF(I$24&gt;=2.5,"APROVADA","DESCLASSIFICADA"),"")</f>
        <v>APROVADA</v>
      </c>
      <c r="J25" s="25" t="str">
        <f>IFERROR(IF(J$24&gt;=2.5,"APROVADA","DESCLASSIFICADA"),"")</f>
        <v>APROVADA</v>
      </c>
    </row>
    <row r="26" spans="2:10" ht="15" customHeight="1" x14ac:dyDescent="0.25">
      <c r="E26" s="1" t="s">
        <v>89</v>
      </c>
      <c r="G26" s="1" t="s">
        <v>31</v>
      </c>
      <c r="H26" s="1" t="s">
        <v>30</v>
      </c>
      <c r="I26" s="1" t="s">
        <v>21</v>
      </c>
      <c r="J26" s="1" t="s">
        <v>29</v>
      </c>
    </row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15" customHeight="1" x14ac:dyDescent="0.25"/>
    <row r="32" spans="2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9">
    <mergeCell ref="B24:C24"/>
    <mergeCell ref="B25:C25"/>
    <mergeCell ref="B2:J2"/>
    <mergeCell ref="B3:J3"/>
    <mergeCell ref="B5:D5"/>
    <mergeCell ref="B6:D6"/>
    <mergeCell ref="B7:D7"/>
    <mergeCell ref="B8:D8"/>
    <mergeCell ref="B9:B23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LABS 2021 ANALÍTICO</vt:lpstr>
      <vt:lpstr>LABS 2021 SINTÉTICO</vt:lpstr>
      <vt:lpstr>Avaliação FEEVALE</vt:lpstr>
      <vt:lpstr>Avaliação GP VENTURES</vt:lpstr>
      <vt:lpstr>Avaliação NEO</vt:lpstr>
      <vt:lpstr>Avaliação SEMENTE</vt:lpstr>
      <vt:lpstr>Avaliação VENTIUR</vt:lpstr>
      <vt:lpstr>Avaliação VOE SEM ASAS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da Silva de Souza</dc:creator>
  <cp:lastModifiedBy>Nunes</cp:lastModifiedBy>
  <cp:lastPrinted>2019-12-18T18:23:57Z</cp:lastPrinted>
  <dcterms:created xsi:type="dcterms:W3CDTF">2019-11-27T17:36:29Z</dcterms:created>
  <dcterms:modified xsi:type="dcterms:W3CDTF">2021-04-29T20:58:16Z</dcterms:modified>
</cp:coreProperties>
</file>